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https://rpmanagement-my.sharepoint.com/personal/svc-a-floqast_royaltypharma_com/Documents/FloQast/FQ - Royalty Pharma PLC Consolidated/2026/03 - March/11 Reporting/Website Excel Supplemental/"/>
    </mc:Choice>
  </mc:AlternateContent>
  <xr:revisionPtr revIDLastSave="0" documentId="8_{596FCC5D-91FD-4F54-8A83-BA0A6C31FE47}" xr6:coauthVersionLast="47" xr6:coauthVersionMax="47" xr10:uidLastSave="{00000000-0000-0000-0000-000000000000}"/>
  <bookViews>
    <workbookView xWindow="25510" yWindow="0" windowWidth="25780" windowHeight="20970" tabRatio="861" xr2:uid="{24B12B9D-4C20-4C55-9CBF-19D3EABC6522}"/>
  </bookViews>
  <sheets>
    <sheet name="1. Portfolio Receipts" sheetId="16" r:id="rId1"/>
    <sheet name="2. Non-GAAP Measures" sheetId="12" r:id="rId2"/>
    <sheet name="3a. Capital Deployment" sheetId="22" r:id="rId3"/>
    <sheet name="3b. ROIC and ROIE" sheetId="42" r:id="rId4"/>
    <sheet name="3c. Announced Transactions" sheetId="40" r:id="rId5"/>
    <sheet name="4a. Portfolio Royalty Terms" sheetId="11" r:id="rId6"/>
    <sheet name="4b. Portfolio Receipts w. RP %" sheetId="23" r:id="rId7"/>
    <sheet name="5. VA Consensus Estimates" sheetId="25" r:id="rId8"/>
    <sheet name="6. Funding Arrangements" sheetId="39" r:id="rId9"/>
    <sheet name="7. Portfolio Receipts Drivers" sheetId="24" r:id="rId10"/>
  </sheets>
  <definedNames>
    <definedName name="_bdm.1a6d0460f56e4ec4aab8bfdeef85ccf8.edm" hidden="1">#REF!</definedName>
    <definedName name="_bdm.7b14174b805146ee8ceef9adb8a314fb.edm" localSheetId="4" hidden="1">'3c. Announced Transactions'!$B$2:$T$69</definedName>
    <definedName name="_bdm.b47b604b6c814112837f01f7a90153ed.edm" hidden="1">#REF!</definedName>
    <definedName name="_bdm.bda847d9f5bc4820a08cfe11f6d71d2c.edm" localSheetId="4" hidden="1">'3c. Announced Transactions'!$D$2:$T$61</definedName>
    <definedName name="_bdm.d2c54b76ae6748498f226e7dc6d9ca59.edm" hidden="1">#REF!</definedName>
    <definedName name="_bdm.db3630c29f734b96af640c22db023ee1.edm" hidden="1">#REF!</definedName>
    <definedName name="_bdm.ffd95963798148ce8763fdff29347ddf.edm" hidden="1">#REF!</definedName>
    <definedName name="_xlnm._FilterDatabase" localSheetId="0" hidden="1">'1. Portfolio Receipts'!$C$5:$AB$32</definedName>
    <definedName name="_xlnm._FilterDatabase" localSheetId="1" hidden="1">'2. Non-GAAP Measures'!#REF!</definedName>
    <definedName name="_xlnm._FilterDatabase" localSheetId="2" hidden="1">'3a. Capital Deployment'!#REF!</definedName>
    <definedName name="_xlnm._FilterDatabase" localSheetId="3" hidden="1">'3b. ROIC and ROIE'!#REF!</definedName>
    <definedName name="_xlnm._FilterDatabase" localSheetId="6" hidden="1">'4b. Portfolio Receipts w. RP %'!$C$12:$AS$200</definedName>
    <definedName name="_xlnm._FilterDatabase" localSheetId="9" hidden="1">'7. Portfolio Receipts Drivers'!$C$6:$F$22</definedName>
    <definedName name="_Order1" hidden="1">0</definedName>
    <definedName name="ApparityWorkArea_Col_0" localSheetId="4" hidden="1">#REF!</definedName>
    <definedName name="ApparityWorkArea_Col_0" hidden="1">#REF!</definedName>
    <definedName name="ApparityWorkArea_Col_1" localSheetId="4" hidden="1">#REF!</definedName>
    <definedName name="ApparityWorkArea_Col_1" hidden="1">#REF!</definedName>
    <definedName name="ApparityWorkArea_Col_10" localSheetId="4" hidden="1">#REF!</definedName>
    <definedName name="ApparityWorkArea_Col_10" hidden="1">#REF!</definedName>
    <definedName name="ApparityWorkArea_Col_11" localSheetId="4" hidden="1">#REF!</definedName>
    <definedName name="ApparityWorkArea_Col_11" hidden="1">#REF!</definedName>
    <definedName name="ApparityWorkArea_Col_12" localSheetId="4" hidden="1">#REF!</definedName>
    <definedName name="ApparityWorkArea_Col_12" hidden="1">#REF!</definedName>
    <definedName name="ApparityWorkArea_Col_13" localSheetId="4" hidden="1">#REF!</definedName>
    <definedName name="ApparityWorkArea_Col_13" hidden="1">#REF!</definedName>
    <definedName name="ApparityWorkArea_Col_14" localSheetId="4" hidden="1">#REF!</definedName>
    <definedName name="ApparityWorkArea_Col_14" hidden="1">#REF!</definedName>
    <definedName name="ApparityWorkArea_Col_15" localSheetId="4" hidden="1">#REF!</definedName>
    <definedName name="ApparityWorkArea_Col_15" hidden="1">#REF!</definedName>
    <definedName name="ApparityWorkArea_Col_16" localSheetId="4" hidden="1">#REF!</definedName>
    <definedName name="ApparityWorkArea_Col_16" hidden="1">#REF!</definedName>
    <definedName name="ApparityWorkArea_Col_17" localSheetId="4" hidden="1">#REF!</definedName>
    <definedName name="ApparityWorkArea_Col_17" hidden="1">#REF!</definedName>
    <definedName name="ApparityWorkArea_Col_18" localSheetId="4" hidden="1">#REF!</definedName>
    <definedName name="ApparityWorkArea_Col_18" hidden="1">#REF!</definedName>
    <definedName name="ApparityWorkArea_Col_19" localSheetId="4" hidden="1">#REF!</definedName>
    <definedName name="ApparityWorkArea_Col_19" hidden="1">#REF!</definedName>
    <definedName name="ApparityWorkArea_Col_2" localSheetId="4" hidden="1">#REF!</definedName>
    <definedName name="ApparityWorkArea_Col_2" hidden="1">#REF!</definedName>
    <definedName name="ApparityWorkArea_Col_20" localSheetId="4" hidden="1">#REF!</definedName>
    <definedName name="ApparityWorkArea_Col_20" hidden="1">#REF!</definedName>
    <definedName name="ApparityWorkArea_Col_21" localSheetId="4" hidden="1">#REF!</definedName>
    <definedName name="ApparityWorkArea_Col_21" hidden="1">#REF!</definedName>
    <definedName name="ApparityWorkArea_Col_22" localSheetId="4" hidden="1">#REF!</definedName>
    <definedName name="ApparityWorkArea_Col_22" hidden="1">#REF!</definedName>
    <definedName name="ApparityWorkArea_Col_23" localSheetId="4" hidden="1">#REF!</definedName>
    <definedName name="ApparityWorkArea_Col_23" hidden="1">#REF!</definedName>
    <definedName name="ApparityWorkArea_Col_24" localSheetId="4" hidden="1">#REF!</definedName>
    <definedName name="ApparityWorkArea_Col_24" hidden="1">#REF!</definedName>
    <definedName name="ApparityWorkArea_Col_25" localSheetId="4" hidden="1">#REF!</definedName>
    <definedName name="ApparityWorkArea_Col_25" hidden="1">#REF!</definedName>
    <definedName name="ApparityWorkArea_Col_26" localSheetId="4" hidden="1">#REF!</definedName>
    <definedName name="ApparityWorkArea_Col_26" hidden="1">#REF!</definedName>
    <definedName name="ApparityWorkArea_Col_27" localSheetId="4" hidden="1">#REF!</definedName>
    <definedName name="ApparityWorkArea_Col_27" hidden="1">#REF!</definedName>
    <definedName name="ApparityWorkArea_Col_28" localSheetId="4" hidden="1">#REF!</definedName>
    <definedName name="ApparityWorkArea_Col_28" hidden="1">#REF!</definedName>
    <definedName name="ApparityWorkArea_Col_29" localSheetId="4" hidden="1">#REF!</definedName>
    <definedName name="ApparityWorkArea_Col_29" hidden="1">#REF!</definedName>
    <definedName name="ApparityWorkArea_Col_3" localSheetId="4" hidden="1">#REF!</definedName>
    <definedName name="ApparityWorkArea_Col_3" hidden="1">#REF!</definedName>
    <definedName name="ApparityWorkArea_Col_30" localSheetId="4" hidden="1">#REF!</definedName>
    <definedName name="ApparityWorkArea_Col_30" hidden="1">#REF!</definedName>
    <definedName name="ApparityWorkArea_Col_31" localSheetId="4" hidden="1">#REF!</definedName>
    <definedName name="ApparityWorkArea_Col_31" hidden="1">#REF!</definedName>
    <definedName name="ApparityWorkArea_Col_32" localSheetId="4" hidden="1">#REF!</definedName>
    <definedName name="ApparityWorkArea_Col_32" hidden="1">#REF!</definedName>
    <definedName name="ApparityWorkArea_Col_33" localSheetId="4" hidden="1">#REF!</definedName>
    <definedName name="ApparityWorkArea_Col_33" hidden="1">#REF!</definedName>
    <definedName name="ApparityWorkArea_Col_34" localSheetId="4" hidden="1">#REF!</definedName>
    <definedName name="ApparityWorkArea_Col_34" hidden="1">#REF!</definedName>
    <definedName name="ApparityWorkArea_Col_35" localSheetId="4" hidden="1">#REF!</definedName>
    <definedName name="ApparityWorkArea_Col_35" hidden="1">#REF!</definedName>
    <definedName name="ApparityWorkArea_Col_36" localSheetId="4" hidden="1">#REF!</definedName>
    <definedName name="ApparityWorkArea_Col_36" hidden="1">#REF!</definedName>
    <definedName name="ApparityWorkArea_Col_37" localSheetId="4" hidden="1">#REF!</definedName>
    <definedName name="ApparityWorkArea_Col_37" hidden="1">#REF!</definedName>
    <definedName name="ApparityWorkArea_Col_38" localSheetId="4" hidden="1">#REF!</definedName>
    <definedName name="ApparityWorkArea_Col_38" hidden="1">#REF!</definedName>
    <definedName name="ApparityWorkArea_Col_39" localSheetId="4" hidden="1">#REF!</definedName>
    <definedName name="ApparityWorkArea_Col_39" hidden="1">#REF!</definedName>
    <definedName name="ApparityWorkArea_Col_4" localSheetId="4" hidden="1">#REF!</definedName>
    <definedName name="ApparityWorkArea_Col_4" hidden="1">#REF!</definedName>
    <definedName name="ApparityWorkArea_Col_40" localSheetId="4" hidden="1">#REF!</definedName>
    <definedName name="ApparityWorkArea_Col_40" hidden="1">#REF!</definedName>
    <definedName name="ApparityWorkArea_Col_41" localSheetId="4" hidden="1">#REF!</definedName>
    <definedName name="ApparityWorkArea_Col_41" hidden="1">#REF!</definedName>
    <definedName name="ApparityWorkArea_Col_42" localSheetId="4" hidden="1">#REF!</definedName>
    <definedName name="ApparityWorkArea_Col_42" hidden="1">#REF!</definedName>
    <definedName name="ApparityWorkArea_Col_43" localSheetId="4" hidden="1">#REF!</definedName>
    <definedName name="ApparityWorkArea_Col_43" hidden="1">#REF!</definedName>
    <definedName name="ApparityWorkArea_Col_44" localSheetId="4" hidden="1">#REF!</definedName>
    <definedName name="ApparityWorkArea_Col_44" hidden="1">#REF!</definedName>
    <definedName name="ApparityWorkArea_Col_45" localSheetId="4" hidden="1">#REF!</definedName>
    <definedName name="ApparityWorkArea_Col_45" hidden="1">#REF!</definedName>
    <definedName name="ApparityWorkArea_Col_46" localSheetId="4" hidden="1">#REF!</definedName>
    <definedName name="ApparityWorkArea_Col_46" hidden="1">#REF!</definedName>
    <definedName name="ApparityWorkArea_Col_47" localSheetId="3" hidden="1">#REF!</definedName>
    <definedName name="ApparityWorkArea_Col_47" hidden="1">#REF!</definedName>
    <definedName name="ApparityWorkArea_Col_48" localSheetId="3" hidden="1">#REF!</definedName>
    <definedName name="ApparityWorkArea_Col_48" hidden="1">#REF!</definedName>
    <definedName name="ApparityWorkArea_Col_49" localSheetId="3" hidden="1">#REF!</definedName>
    <definedName name="ApparityWorkArea_Col_49" hidden="1">#REF!</definedName>
    <definedName name="ApparityWorkArea_Col_5" localSheetId="4" hidden="1">#REF!</definedName>
    <definedName name="ApparityWorkArea_Col_5" hidden="1">#REF!</definedName>
    <definedName name="ApparityWorkArea_Col_50" localSheetId="3" hidden="1">#REF!</definedName>
    <definedName name="ApparityWorkArea_Col_50" hidden="1">#REF!</definedName>
    <definedName name="ApparityWorkArea_Col_51" localSheetId="3" hidden="1">#REF!</definedName>
    <definedName name="ApparityWorkArea_Col_51" hidden="1">#REF!</definedName>
    <definedName name="ApparityWorkArea_Col_52" localSheetId="3" hidden="1">#REF!</definedName>
    <definedName name="ApparityWorkArea_Col_52" hidden="1">#REF!</definedName>
    <definedName name="ApparityWorkArea_Col_53" localSheetId="3" hidden="1">#REF!</definedName>
    <definedName name="ApparityWorkArea_Col_53" hidden="1">#REF!</definedName>
    <definedName name="ApparityWorkArea_Col_54" localSheetId="3" hidden="1">#REF!</definedName>
    <definedName name="ApparityWorkArea_Col_54" hidden="1">#REF!</definedName>
    <definedName name="ApparityWorkArea_Col_55" localSheetId="3" hidden="1">#REF!</definedName>
    <definedName name="ApparityWorkArea_Col_55" hidden="1">#REF!</definedName>
    <definedName name="ApparityWorkArea_Col_6" localSheetId="4" hidden="1">#REF!</definedName>
    <definedName name="ApparityWorkArea_Col_6" hidden="1">#REF!</definedName>
    <definedName name="ApparityWorkArea_Col_7" localSheetId="4" hidden="1">#REF!</definedName>
    <definedName name="ApparityWorkArea_Col_7" hidden="1">#REF!</definedName>
    <definedName name="ApparityWorkArea_Col_8" localSheetId="4" hidden="1">#REF!</definedName>
    <definedName name="ApparityWorkArea_Col_8" hidden="1">#REF!</definedName>
    <definedName name="ApparityWorkArea_Col_9" localSheetId="4" hidden="1">#REF!</definedName>
    <definedName name="ApparityWorkArea_Col_9" hidden="1">#REF!</definedName>
    <definedName name="ApparityWorkArea_Row_0" localSheetId="4" hidden="1">#REF!</definedName>
    <definedName name="ApparityWorkArea_Row_0" hidden="1">#REF!</definedName>
    <definedName name="ApparityWorkArea_Row_1" localSheetId="4" hidden="1">#REF!</definedName>
    <definedName name="ApparityWorkArea_Row_1" hidden="1">#REF!</definedName>
    <definedName name="ApparityWorkArea_Row_10" localSheetId="4" hidden="1">#REF!</definedName>
    <definedName name="ApparityWorkArea_Row_10" hidden="1">#REF!</definedName>
    <definedName name="ApparityWorkArea_Row_11" localSheetId="4" hidden="1">#REF!</definedName>
    <definedName name="ApparityWorkArea_Row_11" hidden="1">#REF!</definedName>
    <definedName name="ApparityWorkArea_Row_12" localSheetId="4" hidden="1">#REF!</definedName>
    <definedName name="ApparityWorkArea_Row_12" hidden="1">#REF!</definedName>
    <definedName name="ApparityWorkArea_Row_13" localSheetId="4" hidden="1">#REF!</definedName>
    <definedName name="ApparityWorkArea_Row_13" hidden="1">#REF!</definedName>
    <definedName name="ApparityWorkArea_Row_14" localSheetId="4" hidden="1">#REF!</definedName>
    <definedName name="ApparityWorkArea_Row_14" hidden="1">#REF!</definedName>
    <definedName name="ApparityWorkArea_Row_15" localSheetId="4" hidden="1">#REF!</definedName>
    <definedName name="ApparityWorkArea_Row_15" hidden="1">#REF!</definedName>
    <definedName name="ApparityWorkArea_Row_16" localSheetId="4" hidden="1">#REF!</definedName>
    <definedName name="ApparityWorkArea_Row_16" hidden="1">#REF!</definedName>
    <definedName name="ApparityWorkArea_Row_17" localSheetId="4" hidden="1">#REF!</definedName>
    <definedName name="ApparityWorkArea_Row_17" hidden="1">#REF!</definedName>
    <definedName name="ApparityWorkArea_Row_18" localSheetId="4" hidden="1">#REF!</definedName>
    <definedName name="ApparityWorkArea_Row_18" hidden="1">#REF!</definedName>
    <definedName name="ApparityWorkArea_Row_19" localSheetId="4" hidden="1">#REF!</definedName>
    <definedName name="ApparityWorkArea_Row_19" hidden="1">#REF!</definedName>
    <definedName name="ApparityWorkArea_Row_2" localSheetId="4" hidden="1">#REF!</definedName>
    <definedName name="ApparityWorkArea_Row_2" hidden="1">#REF!</definedName>
    <definedName name="ApparityWorkArea_Row_20" localSheetId="4" hidden="1">#REF!</definedName>
    <definedName name="ApparityWorkArea_Row_20" hidden="1">#REF!</definedName>
    <definedName name="ApparityWorkArea_Row_21" localSheetId="4" hidden="1">#REF!</definedName>
    <definedName name="ApparityWorkArea_Row_21" hidden="1">#REF!</definedName>
    <definedName name="ApparityWorkArea_Row_22" localSheetId="4" hidden="1">#REF!</definedName>
    <definedName name="ApparityWorkArea_Row_22" hidden="1">#REF!</definedName>
    <definedName name="ApparityWorkArea_Row_23" localSheetId="4" hidden="1">#REF!</definedName>
    <definedName name="ApparityWorkArea_Row_23" hidden="1">#REF!</definedName>
    <definedName name="ApparityWorkArea_Row_24" localSheetId="4" hidden="1">#REF!</definedName>
    <definedName name="ApparityWorkArea_Row_24" hidden="1">#REF!</definedName>
    <definedName name="ApparityWorkArea_Row_25" localSheetId="4" hidden="1">#REF!</definedName>
    <definedName name="ApparityWorkArea_Row_25" hidden="1">#REF!</definedName>
    <definedName name="ApparityWorkArea_Row_26" localSheetId="4" hidden="1">#REF!</definedName>
    <definedName name="ApparityWorkArea_Row_26" hidden="1">#REF!</definedName>
    <definedName name="ApparityWorkArea_Row_27" localSheetId="4" hidden="1">#REF!</definedName>
    <definedName name="ApparityWorkArea_Row_27" hidden="1">#REF!</definedName>
    <definedName name="ApparityWorkArea_Row_28" localSheetId="4" hidden="1">#REF!</definedName>
    <definedName name="ApparityWorkArea_Row_28" hidden="1">#REF!</definedName>
    <definedName name="ApparityWorkArea_Row_29" localSheetId="4" hidden="1">#REF!</definedName>
    <definedName name="ApparityWorkArea_Row_29" hidden="1">#REF!</definedName>
    <definedName name="ApparityWorkArea_Row_3" localSheetId="4" hidden="1">#REF!</definedName>
    <definedName name="ApparityWorkArea_Row_3" hidden="1">#REF!</definedName>
    <definedName name="ApparityWorkArea_Row_30" localSheetId="4" hidden="1">#REF!</definedName>
    <definedName name="ApparityWorkArea_Row_30" hidden="1">#REF!</definedName>
    <definedName name="ApparityWorkArea_Row_31" localSheetId="4" hidden="1">#REF!</definedName>
    <definedName name="ApparityWorkArea_Row_31" hidden="1">#REF!</definedName>
    <definedName name="ApparityWorkArea_Row_32" localSheetId="4" hidden="1">#REF!</definedName>
    <definedName name="ApparityWorkArea_Row_32" hidden="1">#REF!</definedName>
    <definedName name="ApparityWorkArea_Row_33" localSheetId="4" hidden="1">#REF!</definedName>
    <definedName name="ApparityWorkArea_Row_33" hidden="1">#REF!</definedName>
    <definedName name="ApparityWorkArea_Row_34" localSheetId="4" hidden="1">#REF!</definedName>
    <definedName name="ApparityWorkArea_Row_34" hidden="1">#REF!</definedName>
    <definedName name="ApparityWorkArea_Row_35" localSheetId="4" hidden="1">#REF!</definedName>
    <definedName name="ApparityWorkArea_Row_35" hidden="1">#REF!</definedName>
    <definedName name="ApparityWorkArea_Row_36" localSheetId="4" hidden="1">#REF!</definedName>
    <definedName name="ApparityWorkArea_Row_36" hidden="1">#REF!</definedName>
    <definedName name="ApparityWorkArea_Row_37" localSheetId="4" hidden="1">#REF!</definedName>
    <definedName name="ApparityWorkArea_Row_37" hidden="1">#REF!</definedName>
    <definedName name="ApparityWorkArea_Row_38" localSheetId="4" hidden="1">#REF!</definedName>
    <definedName name="ApparityWorkArea_Row_38" hidden="1">#REF!</definedName>
    <definedName name="ApparityWorkArea_Row_39" localSheetId="4" hidden="1">#REF!</definedName>
    <definedName name="ApparityWorkArea_Row_39" hidden="1">#REF!</definedName>
    <definedName name="ApparityWorkArea_Row_4" localSheetId="4" hidden="1">#REF!</definedName>
    <definedName name="ApparityWorkArea_Row_4" hidden="1">#REF!</definedName>
    <definedName name="ApparityWorkArea_Row_40" localSheetId="4" hidden="1">#REF!</definedName>
    <definedName name="ApparityWorkArea_Row_40" hidden="1">#REF!</definedName>
    <definedName name="ApparityWorkArea_Row_41" localSheetId="4" hidden="1">#REF!</definedName>
    <definedName name="ApparityWorkArea_Row_41" hidden="1">#REF!</definedName>
    <definedName name="ApparityWorkArea_Row_42" localSheetId="4" hidden="1">#REF!</definedName>
    <definedName name="ApparityWorkArea_Row_42" hidden="1">#REF!</definedName>
    <definedName name="ApparityWorkArea_Row_43" localSheetId="4" hidden="1">#REF!</definedName>
    <definedName name="ApparityWorkArea_Row_43" hidden="1">#REF!</definedName>
    <definedName name="ApparityWorkArea_Row_44" localSheetId="4" hidden="1">#REF!</definedName>
    <definedName name="ApparityWorkArea_Row_44" hidden="1">#REF!</definedName>
    <definedName name="ApparityWorkArea_Row_45" localSheetId="4" hidden="1">#REF!</definedName>
    <definedName name="ApparityWorkArea_Row_45" hidden="1">#REF!</definedName>
    <definedName name="ApparityWorkArea_Row_46" localSheetId="4" hidden="1">#REF!</definedName>
    <definedName name="ApparityWorkArea_Row_46" hidden="1">#REF!</definedName>
    <definedName name="ApparityWorkArea_Row_47" localSheetId="3" hidden="1">#REF!</definedName>
    <definedName name="ApparityWorkArea_Row_47" hidden="1">#REF!</definedName>
    <definedName name="ApparityWorkArea_Row_48" localSheetId="3" hidden="1">#REF!</definedName>
    <definedName name="ApparityWorkArea_Row_48" hidden="1">#REF!</definedName>
    <definedName name="ApparityWorkArea_Row_49" localSheetId="3" hidden="1">#REF!</definedName>
    <definedName name="ApparityWorkArea_Row_49" hidden="1">#REF!</definedName>
    <definedName name="ApparityWorkArea_Row_5" localSheetId="4" hidden="1">#REF!</definedName>
    <definedName name="ApparityWorkArea_Row_5" hidden="1">#REF!</definedName>
    <definedName name="ApparityWorkArea_Row_50" localSheetId="3" hidden="1">#REF!</definedName>
    <definedName name="ApparityWorkArea_Row_50" hidden="1">#REF!</definedName>
    <definedName name="ApparityWorkArea_Row_51" localSheetId="3" hidden="1">#REF!</definedName>
    <definedName name="ApparityWorkArea_Row_51" hidden="1">#REF!</definedName>
    <definedName name="ApparityWorkArea_Row_52" localSheetId="3" hidden="1">#REF!</definedName>
    <definedName name="ApparityWorkArea_Row_52" hidden="1">#REF!</definedName>
    <definedName name="ApparityWorkArea_Row_53" localSheetId="3" hidden="1">#REF!</definedName>
    <definedName name="ApparityWorkArea_Row_53" hidden="1">#REF!</definedName>
    <definedName name="ApparityWorkArea_Row_54" localSheetId="3" hidden="1">#REF!</definedName>
    <definedName name="ApparityWorkArea_Row_54" hidden="1">#REF!</definedName>
    <definedName name="ApparityWorkArea_Row_55" localSheetId="3" hidden="1">#REF!</definedName>
    <definedName name="ApparityWorkArea_Row_55" hidden="1">#REF!</definedName>
    <definedName name="ApparityWorkArea_Row_6" localSheetId="4" hidden="1">#REF!</definedName>
    <definedName name="ApparityWorkArea_Row_6" hidden="1">#REF!</definedName>
    <definedName name="ApparityWorkArea_Row_7" localSheetId="4" hidden="1">#REF!</definedName>
    <definedName name="ApparityWorkArea_Row_7" hidden="1">#REF!</definedName>
    <definedName name="ApparityWorkArea_Row_8" localSheetId="4" hidden="1">#REF!</definedName>
    <definedName name="ApparityWorkArea_Row_8" hidden="1">#REF!</definedName>
    <definedName name="ApparityWorkArea_Row_9" localSheetId="4" hidden="1">#REF!</definedName>
    <definedName name="ApparityWorkArea_Row_9" hidden="1">#REF!</definedName>
    <definedName name="CIQWBGuid" localSheetId="4" hidden="1">"cc5e9510-4064-472e-b88a-80ff67083fdb"</definedName>
    <definedName name="CIQWBGuid" hidden="1">"4b2245ae-90f3-4820-bff0-88525cc321c8"</definedName>
    <definedName name="CIQWBInfo" localSheetId="4" hidden="1">"{ ""CIQVersion"":""9.47.1108.4092"" }"</definedName>
    <definedName name="CIQWBInfo" hidden="1">"{ ""CIQVersion"":""9.51.3510.3078"" }"</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4" hidden="1">44497.6718287037</definedName>
    <definedName name="IQ_NAMES_REVISION_DATE_" hidden="1">46127.7480787037</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MLNK003c5c1c0f3144e787e77556037bb172" hidden="1">#REF!</definedName>
    <definedName name="MLNK03e0ee9691374762a74ca024c2dd50f5" hidden="1">#REF!</definedName>
    <definedName name="MLNK055775c9e55a4bb58decc63c92c30e8c" hidden="1">#REF!</definedName>
    <definedName name="MLNK0b122fea6df84d5589146fbf8acbd61f" hidden="1">#REF!</definedName>
    <definedName name="MLNK0b14fc903d9f40a8b8b556880a507b93" hidden="1">#REF!</definedName>
    <definedName name="MLNK1230a525743e4ce3917499c454230216" localSheetId="4" hidden="1">'3c. Announced Transactions'!$1:$1048576</definedName>
    <definedName name="MLNK17e5baad42694ea4932cc82a2a338dfa" hidden="1">#REF!</definedName>
    <definedName name="MLNK1b17ea599a254d90bce95765f66e290b" hidden="1">#REF!</definedName>
    <definedName name="MLNK1d68a8e4c2fb4b62919dcb28b12683b1" hidden="1">#REF!</definedName>
    <definedName name="MLNK1d9cbfb2e5d84c4397ccfcd474fd102c" localSheetId="4" hidden="1">'3c. Announced Transactions'!$D$2:$T$49</definedName>
    <definedName name="MLNK1eeab404ab854d87afdbb3007af18528" hidden="1">#REF!</definedName>
    <definedName name="MLNK2c17d958c32549c5a3e4745140c81966" hidden="1">#REF!</definedName>
    <definedName name="MLNK340bc5ba350045ec83151f8b4e6d0f54" hidden="1">#REF!</definedName>
    <definedName name="MLNK349cceef34fe417390e88ae29a7105c8" hidden="1">#REF!</definedName>
    <definedName name="MLNK407ca757d9bc40a48524dec8a6a7cc43" hidden="1">#REF!</definedName>
    <definedName name="MLNK4abc4ceded8645b5a505748453987a0e" hidden="1">#REF!</definedName>
    <definedName name="MLNK5046822ea0144914adb01759e064ac66" hidden="1">#REF!</definedName>
    <definedName name="MLNK505f3a399d0c4f8da9934a07eeead622" hidden="1">#REF!</definedName>
    <definedName name="MLNK5d8c7f89ae3c4cc1b421dcc7856dc2f1" hidden="1">#REF!</definedName>
    <definedName name="MLNK6067e4724209432e8bcf841de7c56586" hidden="1">#REF!</definedName>
    <definedName name="MLNK633cd92a36fd45a4a5be0028378826f1" hidden="1">#REF!</definedName>
    <definedName name="MLNK69f4918cf2cb41debb2d7d55a4f248d7" hidden="1">#REF!</definedName>
    <definedName name="MLNK7754ae0a7df54f889fb5bd405e2d1d94" hidden="1">#REF!</definedName>
    <definedName name="MLNK794e3ff776e74ac2a3b36fecf5f189f8" hidden="1">#REF!</definedName>
    <definedName name="MLNK8ab57ad7384a4e0aa906f1b39f7a686e" hidden="1">#REF!</definedName>
    <definedName name="MLNK8c027bae86234b6c883fc12f94ed8563" hidden="1">#REF!</definedName>
    <definedName name="MLNK93b2cc7da37e4a1e9b85f46a9285a25a" hidden="1">#REF!</definedName>
    <definedName name="MLNK93c4b73df1c64df8b79b1c77fd3d622d" hidden="1">#REF!</definedName>
    <definedName name="MLNKa374ed58c01a4d8e8b07d5b5307d98e2" hidden="1">#REF!</definedName>
    <definedName name="MLNKa7eccdff9b2a46a6a858fb295cc1b341" hidden="1">#REF!</definedName>
    <definedName name="MLNKb23a7b3769d9434da55ef5406903cc06" hidden="1">#REF!</definedName>
    <definedName name="MLNKb5f2fbf3516245f9b07a2da1b28a5bda" hidden="1">#REF!</definedName>
    <definedName name="MLNKbdec0266a2594fd0823ddfe7c6221a54" hidden="1">#REF!</definedName>
    <definedName name="MLNKbf3cc086049e421fad6d3774b91ca259" hidden="1">#REF!</definedName>
    <definedName name="MLNKc5e704965bd24305a919ae4fc61ed685" hidden="1">#REF!</definedName>
    <definedName name="MLNKc8524b3be78044bca51ed4290d2fb10f" hidden="1">#REF!</definedName>
    <definedName name="MLNKc86484fee4d94054b29cb3bead796e4a" hidden="1">#REF!</definedName>
    <definedName name="MLNKc9eddfdff28444d58b6f19fddb7a0a60" hidden="1">#REF!</definedName>
    <definedName name="MLNKd4234ef5ea6d4c4e98da43faa7def262" hidden="1">#REF!</definedName>
    <definedName name="MLNKd6fee36835cf4138a27f6d262b6dbc2f" hidden="1">#REF!</definedName>
    <definedName name="MLNKd82f89115fd940bf86a425e434ca4106" hidden="1">#REF!</definedName>
    <definedName name="MLNKd83d10ee9a0d418483d94a2f1cf4890b" hidden="1">#REF!</definedName>
    <definedName name="MLNKda47decf17ac4ed4b44b7943cc632950" hidden="1">#REF!</definedName>
    <definedName name="MLNKdb691b7fba1c47429e333e5b92034f55" hidden="1">#REF!</definedName>
    <definedName name="MLNKdcf305e56f25428492d02a1bd8a02040" hidden="1">#REF!</definedName>
    <definedName name="MLNKe09428ceab4f420fa97cfcc01d8365ec" hidden="1">#REF!</definedName>
    <definedName name="MLNKeba1d6b6e7a7457eb4c76d39f216ca00" hidden="1">#REF!</definedName>
    <definedName name="MLNKeec2e5745a1c422b9c981d556d20f6b1" hidden="1">#REF!</definedName>
    <definedName name="MLNKf2185256d6e2434fb6c3e78819da1cf6" hidden="1">#REF!</definedName>
    <definedName name="MLNKf25940fce2ba433197dd4bf87abf4fae" hidden="1">#REF!</definedName>
    <definedName name="MLNKfef1c57948bf4d40bffe09a59066732e" hidden="1">#REF!</definedName>
    <definedName name="MLNKfef2c76c97e34bb6aee3d91880fe51d3" hidden="1">#REF!</definedName>
    <definedName name="_xlnm.Print_Area" localSheetId="0">'1. Portfolio Receipts'!$B$1:$AQ$45</definedName>
    <definedName name="_xlnm.Print_Area" localSheetId="1">'2. Non-GAAP Measures'!$B$1:$AQ$45</definedName>
    <definedName name="_xlnm.Print_Area" localSheetId="2">'3a. Capital Deployment'!$B$1:$AQ$20</definedName>
    <definedName name="_xlnm.Print_Area" localSheetId="3">'3b. ROIC and ROIE'!$B$1:$K$91</definedName>
    <definedName name="_xlnm.Print_Area" localSheetId="4">'3c. Announced Transactions'!$A$1:$U$68</definedName>
    <definedName name="_xlnm.Print_Area" localSheetId="5">'4a. Portfolio Royalty Terms'!$B$1:$H$87</definedName>
    <definedName name="_xlnm.Print_Area" localSheetId="6">'4b. Portfolio Receipts w. RP %'!$B$1:$AS$200</definedName>
    <definedName name="_xlnm.Print_Area" localSheetId="7">'5. VA Consensus Estimates'!$B$1:$R$56</definedName>
    <definedName name="_xlnm.Print_Area" localSheetId="8">'6. Funding Arrangements'!$A$1:$M$23</definedName>
    <definedName name="_xlnm.Print_Area" localSheetId="9">'7. Portfolio Receipts Drivers'!$B$1:$F$23</definedName>
    <definedName name="wrn.Consens._.Q." localSheetId="3" hidden="1">{#N/A,#N/A,FALSE,"Consensus Q";"v_QEST",#N/A,FALSE,"Consensus Q";"v_QEST94",#N/A,FALSE,"Consensus Q"}</definedName>
    <definedName name="wrn.Consens._.Q." localSheetId="4" hidden="1">{#N/A,#N/A,FALSE,"Consensus Q";"v_QEST",#N/A,FALSE,"Consensus Q";"v_QEST94",#N/A,FALSE,"Consensus Q"}</definedName>
    <definedName name="wrn.Consens._.Q." hidden="1">{#N/A,#N/A,FALSE,"Consensus Q";"v_QEST",#N/A,FALSE,"Consensus Q";"v_QEST94",#N/A,FALSE,"Consensus Q"}</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9" l="1"/>
  <c r="J8" i="39"/>
  <c r="J12" i="39"/>
  <c r="I68" i="40"/>
  <c r="E68" i="40"/>
  <c r="AJ98" i="23" l="1"/>
  <c r="AK98" i="23"/>
  <c r="AL98" i="23"/>
  <c r="AM98" i="23"/>
  <c r="AN98" i="23"/>
  <c r="AF98" i="23"/>
  <c r="AG98" i="23"/>
  <c r="AH98" i="23"/>
  <c r="AI98" i="23"/>
  <c r="AE98" i="23"/>
  <c r="J14" i="39" l="1"/>
  <c r="J13" i="39"/>
  <c r="AO92" i="23"/>
  <c r="AS92" i="23" s="1"/>
  <c r="K34" i="42" l="1"/>
  <c r="K15" i="42"/>
  <c r="K17" i="42" s="1"/>
  <c r="O63" i="40" l="1"/>
  <c r="R63" i="40"/>
  <c r="R64" i="40"/>
  <c r="Q64" i="40"/>
  <c r="P64" i="40"/>
  <c r="O64" i="40"/>
  <c r="Q63" i="40"/>
  <c r="P63" i="40"/>
  <c r="R62" i="40"/>
  <c r="Q62" i="40"/>
  <c r="P62" i="40"/>
  <c r="O62" i="40" l="1"/>
  <c r="AN162" i="23" l="1"/>
  <c r="AM162" i="23"/>
  <c r="AN156" i="23"/>
  <c r="AM156" i="23"/>
  <c r="AN150" i="23"/>
  <c r="AM150" i="23"/>
  <c r="AN144" i="23"/>
  <c r="AM144" i="23"/>
  <c r="AN138" i="23"/>
  <c r="AM138" i="23"/>
  <c r="AN132" i="23"/>
  <c r="AM132" i="23"/>
  <c r="AN126" i="23"/>
  <c r="AM126" i="23"/>
  <c r="AN120" i="23"/>
  <c r="AM120" i="23"/>
  <c r="AN114" i="23"/>
  <c r="AM114" i="23"/>
  <c r="AN108" i="23"/>
  <c r="AM108" i="23"/>
  <c r="AN86" i="23"/>
  <c r="AM86" i="23"/>
  <c r="AN102" i="23"/>
  <c r="AM102" i="23"/>
  <c r="AN80" i="23"/>
  <c r="AM80" i="23"/>
  <c r="AN74" i="23"/>
  <c r="AM74" i="23"/>
  <c r="AN68" i="23"/>
  <c r="AM68" i="23"/>
  <c r="AN56" i="23"/>
  <c r="AM56" i="23"/>
  <c r="AN50" i="23"/>
  <c r="AM50" i="23"/>
  <c r="AN44" i="23"/>
  <c r="AM44" i="23"/>
  <c r="AN38" i="23"/>
  <c r="AM38" i="23"/>
  <c r="AN32" i="23"/>
  <c r="AM32" i="23"/>
  <c r="AN26" i="23"/>
  <c r="AM26" i="23"/>
  <c r="AN20" i="23"/>
  <c r="AM20" i="23"/>
  <c r="AN14" i="23"/>
  <c r="AM14" i="23"/>
  <c r="S64" i="40" l="1"/>
  <c r="N64" i="40"/>
  <c r="I64" i="40"/>
  <c r="S63" i="40"/>
  <c r="N63" i="40"/>
  <c r="I63" i="40"/>
  <c r="R65" i="40"/>
  <c r="Q65" i="40"/>
  <c r="P65" i="40"/>
  <c r="O65" i="40"/>
  <c r="M65" i="40"/>
  <c r="L65" i="40"/>
  <c r="K65" i="40"/>
  <c r="J65" i="40"/>
  <c r="H65" i="40"/>
  <c r="G65" i="40"/>
  <c r="F65" i="40"/>
  <c r="E65" i="40"/>
  <c r="S62" i="40"/>
  <c r="N62" i="40"/>
  <c r="I62" i="40"/>
  <c r="N65" i="40" l="1"/>
  <c r="S65" i="40"/>
  <c r="I65" i="40"/>
  <c r="J6" i="39" l="1"/>
  <c r="J7" i="39"/>
  <c r="J9" i="39"/>
  <c r="J11" i="39"/>
  <c r="F14" i="23"/>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AF14" i="23"/>
  <c r="AG14" i="23"/>
  <c r="AH14" i="23"/>
  <c r="AI14" i="23"/>
  <c r="AJ14" i="23"/>
  <c r="AK14" i="23"/>
  <c r="AL14" i="23"/>
  <c r="AO14" i="23"/>
  <c r="AS14" i="23" s="1"/>
  <c r="W20" i="23"/>
  <c r="X20" i="23"/>
  <c r="Y20" i="23"/>
  <c r="Z20" i="23"/>
  <c r="AA20" i="23"/>
  <c r="AB20" i="23"/>
  <c r="AC20" i="23"/>
  <c r="AD20" i="23"/>
  <c r="AE20" i="23"/>
  <c r="AF20" i="23"/>
  <c r="AG20" i="23"/>
  <c r="AH20" i="23"/>
  <c r="AI20" i="23"/>
  <c r="AJ20" i="23"/>
  <c r="AK20" i="23"/>
  <c r="AL20" i="23"/>
  <c r="AO20" i="23"/>
  <c r="AS20" i="23" s="1"/>
  <c r="F26" i="23"/>
  <c r="G26" i="23"/>
  <c r="H26" i="23"/>
  <c r="I26" i="23"/>
  <c r="J26" i="23"/>
  <c r="K26" i="23"/>
  <c r="L26" i="23"/>
  <c r="M26" i="23"/>
  <c r="N26" i="23"/>
  <c r="O26" i="23"/>
  <c r="P26" i="23"/>
  <c r="Q26" i="23"/>
  <c r="R26" i="23"/>
  <c r="S26" i="23"/>
  <c r="T26" i="23"/>
  <c r="U26" i="23"/>
  <c r="V26" i="23"/>
  <c r="W26" i="23"/>
  <c r="X26" i="23"/>
  <c r="Y26" i="23"/>
  <c r="Z26" i="23"/>
  <c r="AA26" i="23"/>
  <c r="AB26" i="23"/>
  <c r="AC26" i="23"/>
  <c r="AD26" i="23"/>
  <c r="AE26" i="23"/>
  <c r="AF26" i="23"/>
  <c r="AG26" i="23"/>
  <c r="AH26" i="23"/>
  <c r="AI26" i="23"/>
  <c r="AJ26" i="23"/>
  <c r="AK26" i="23"/>
  <c r="AL26" i="23"/>
  <c r="AO26" i="23"/>
  <c r="AS26" i="23" s="1"/>
  <c r="O32" i="23"/>
  <c r="P32" i="23"/>
  <c r="Q32" i="23"/>
  <c r="R32" i="23"/>
  <c r="S32" i="23"/>
  <c r="T32" i="23"/>
  <c r="U32" i="23"/>
  <c r="V32" i="23"/>
  <c r="W32" i="23"/>
  <c r="X32" i="23"/>
  <c r="Y32" i="23"/>
  <c r="Z32" i="23"/>
  <c r="AA32" i="23"/>
  <c r="AB32" i="23"/>
  <c r="AC32" i="23"/>
  <c r="AD32" i="23"/>
  <c r="AE32" i="23"/>
  <c r="AF32" i="23"/>
  <c r="AG32" i="23"/>
  <c r="AH32" i="23"/>
  <c r="AI32" i="23"/>
  <c r="AJ32" i="23"/>
  <c r="AK32" i="23"/>
  <c r="AL32" i="23"/>
  <c r="AO32" i="23"/>
  <c r="AS32" i="23" s="1"/>
  <c r="F38" i="23"/>
  <c r="G38" i="23"/>
  <c r="H38" i="23"/>
  <c r="I38" i="23"/>
  <c r="J38" i="23"/>
  <c r="K38" i="23"/>
  <c r="L38" i="23"/>
  <c r="M38" i="23"/>
  <c r="N38" i="23"/>
  <c r="O38" i="23"/>
  <c r="P38" i="23"/>
  <c r="Q38" i="23"/>
  <c r="R38" i="23"/>
  <c r="S38" i="23"/>
  <c r="T38" i="23"/>
  <c r="U38" i="23"/>
  <c r="V38" i="23"/>
  <c r="W38" i="23"/>
  <c r="X38" i="23"/>
  <c r="Y38" i="23"/>
  <c r="Z38" i="23"/>
  <c r="AA38" i="23"/>
  <c r="AB38" i="23"/>
  <c r="AC38" i="23"/>
  <c r="AD38" i="23"/>
  <c r="AE38" i="23"/>
  <c r="AF38" i="23"/>
  <c r="AG38" i="23"/>
  <c r="AH38" i="23"/>
  <c r="AI38" i="23"/>
  <c r="AJ38" i="23"/>
  <c r="AK38" i="23"/>
  <c r="AL38" i="23"/>
  <c r="AO38" i="23"/>
  <c r="AS38" i="23" s="1"/>
  <c r="R44" i="23"/>
  <c r="S44" i="23"/>
  <c r="T44" i="23"/>
  <c r="U44" i="23"/>
  <c r="V44" i="23"/>
  <c r="W44" i="23"/>
  <c r="X44" i="23"/>
  <c r="Y44" i="23"/>
  <c r="Z44" i="23"/>
  <c r="AA44" i="23"/>
  <c r="AB44" i="23"/>
  <c r="AC44" i="23"/>
  <c r="AD44" i="23"/>
  <c r="AE44" i="23"/>
  <c r="AF44" i="23"/>
  <c r="AG44" i="23"/>
  <c r="AH44" i="23"/>
  <c r="AI44" i="23"/>
  <c r="AJ44" i="23"/>
  <c r="AK44" i="23"/>
  <c r="AL44" i="23"/>
  <c r="AO44" i="23"/>
  <c r="AS44" i="23" s="1"/>
  <c r="F50" i="23"/>
  <c r="G50" i="23"/>
  <c r="H50" i="23"/>
  <c r="I50" i="23"/>
  <c r="J50" i="23"/>
  <c r="K50" i="23"/>
  <c r="L50" i="23"/>
  <c r="M50" i="23"/>
  <c r="N50" i="23"/>
  <c r="O50" i="23"/>
  <c r="P50" i="23"/>
  <c r="Q50" i="23"/>
  <c r="R50" i="23"/>
  <c r="S50" i="23"/>
  <c r="T50" i="23"/>
  <c r="U50" i="23"/>
  <c r="V50" i="23"/>
  <c r="W50" i="23"/>
  <c r="X50" i="23"/>
  <c r="Y50" i="23"/>
  <c r="Z50" i="23"/>
  <c r="AA50" i="23"/>
  <c r="AB50" i="23"/>
  <c r="AC50" i="23"/>
  <c r="AD50" i="23"/>
  <c r="AE50" i="23"/>
  <c r="AF50" i="23"/>
  <c r="AG50" i="23"/>
  <c r="AH50" i="23"/>
  <c r="AI50" i="23"/>
  <c r="AJ50" i="23"/>
  <c r="AK50" i="23"/>
  <c r="AL50" i="23"/>
  <c r="AO50" i="23"/>
  <c r="AS50" i="23" s="1"/>
  <c r="G56" i="23"/>
  <c r="H56" i="23"/>
  <c r="I56" i="23"/>
  <c r="J56" i="23"/>
  <c r="K56" i="23"/>
  <c r="L56" i="23"/>
  <c r="M56" i="23"/>
  <c r="N56" i="23"/>
  <c r="O56" i="23"/>
  <c r="P56" i="23"/>
  <c r="Q56" i="23"/>
  <c r="R56" i="23"/>
  <c r="S56" i="23"/>
  <c r="T56" i="23"/>
  <c r="U56" i="23"/>
  <c r="V56" i="23"/>
  <c r="W56" i="23"/>
  <c r="X56" i="23"/>
  <c r="Y56" i="23"/>
  <c r="Z56" i="23"/>
  <c r="AA56" i="23"/>
  <c r="AB56" i="23"/>
  <c r="AC56" i="23"/>
  <c r="AD56" i="23"/>
  <c r="AE56" i="23"/>
  <c r="AF56" i="23"/>
  <c r="AG56" i="23"/>
  <c r="AH56" i="23"/>
  <c r="AI56" i="23"/>
  <c r="AJ56" i="23"/>
  <c r="AK56" i="23"/>
  <c r="AL56" i="23"/>
  <c r="AO56" i="23"/>
  <c r="AS56" i="23" s="1"/>
  <c r="Q68" i="23"/>
  <c r="R68" i="23"/>
  <c r="S68" i="23"/>
  <c r="T68" i="23"/>
  <c r="U68" i="23"/>
  <c r="V68" i="23"/>
  <c r="W68" i="23"/>
  <c r="X68" i="23"/>
  <c r="Y68" i="23"/>
  <c r="Z68" i="23"/>
  <c r="AA68" i="23"/>
  <c r="AB68" i="23"/>
  <c r="AC68" i="23"/>
  <c r="AD68" i="23"/>
  <c r="AE68" i="23"/>
  <c r="AF68" i="23"/>
  <c r="AG68" i="23"/>
  <c r="AH68" i="23"/>
  <c r="AI68" i="23"/>
  <c r="AJ68" i="23"/>
  <c r="AK68" i="23"/>
  <c r="AL68" i="23"/>
  <c r="AO68" i="23"/>
  <c r="AS68" i="23" s="1"/>
  <c r="AA74" i="23"/>
  <c r="AB74" i="23"/>
  <c r="AC74" i="23"/>
  <c r="AD74" i="23"/>
  <c r="AE74" i="23"/>
  <c r="AF74" i="23"/>
  <c r="AG74" i="23"/>
  <c r="AH74" i="23"/>
  <c r="AI74" i="23"/>
  <c r="AJ74" i="23"/>
  <c r="AK74" i="23"/>
  <c r="AL74" i="23"/>
  <c r="AO74" i="23"/>
  <c r="AS74" i="23" s="1"/>
  <c r="M80" i="23"/>
  <c r="N80" i="23"/>
  <c r="O80" i="23"/>
  <c r="P80" i="23"/>
  <c r="Q80" i="23"/>
  <c r="R80" i="23"/>
  <c r="S80" i="23"/>
  <c r="T80" i="23"/>
  <c r="U80" i="23"/>
  <c r="V80" i="23"/>
  <c r="W80" i="23"/>
  <c r="X80" i="23"/>
  <c r="Y80" i="23"/>
  <c r="Z80" i="23"/>
  <c r="AA80" i="23"/>
  <c r="AB80" i="23"/>
  <c r="AC80" i="23"/>
  <c r="AD80" i="23"/>
  <c r="AE80" i="23"/>
  <c r="AF80" i="23"/>
  <c r="AG80" i="23"/>
  <c r="AH80" i="23"/>
  <c r="AI80" i="23"/>
  <c r="AJ80" i="23"/>
  <c r="AK80" i="23"/>
  <c r="AL80" i="23"/>
  <c r="AO80" i="23"/>
  <c r="AS80" i="23" s="1"/>
  <c r="H102" i="23"/>
  <c r="I102" i="23"/>
  <c r="J102" i="23"/>
  <c r="K102" i="23"/>
  <c r="L102" i="23"/>
  <c r="M102" i="23"/>
  <c r="N102" i="23"/>
  <c r="O102" i="23"/>
  <c r="P102" i="23"/>
  <c r="Q102" i="23"/>
  <c r="R102" i="23"/>
  <c r="S102" i="23"/>
  <c r="T102" i="23"/>
  <c r="U102" i="23"/>
  <c r="V102" i="23"/>
  <c r="W102" i="23"/>
  <c r="X102" i="23"/>
  <c r="Y102" i="23"/>
  <c r="Z102" i="23"/>
  <c r="AA102" i="23"/>
  <c r="AB102" i="23"/>
  <c r="AC102" i="23"/>
  <c r="AD102" i="23"/>
  <c r="AE102" i="23"/>
  <c r="AF102" i="23"/>
  <c r="AG102" i="23"/>
  <c r="AH102" i="23"/>
  <c r="AI102" i="23"/>
  <c r="AJ102" i="23"/>
  <c r="AK102" i="23"/>
  <c r="AL102" i="23"/>
  <c r="AO102" i="23"/>
  <c r="AS102" i="23" s="1"/>
  <c r="AO86" i="23"/>
  <c r="AS86" i="23" s="1"/>
  <c r="Q108" i="23"/>
  <c r="R108" i="23"/>
  <c r="S108" i="23"/>
  <c r="T108" i="23"/>
  <c r="U108" i="23"/>
  <c r="V108" i="23"/>
  <c r="W108" i="23"/>
  <c r="X108" i="23"/>
  <c r="Y108" i="23"/>
  <c r="Z108" i="23"/>
  <c r="AA108" i="23"/>
  <c r="AB108" i="23"/>
  <c r="AC108" i="23"/>
  <c r="AD108" i="23"/>
  <c r="AE108" i="23"/>
  <c r="AF108" i="23"/>
  <c r="AG108" i="23"/>
  <c r="AH108" i="23"/>
  <c r="AI108" i="23"/>
  <c r="AJ108" i="23"/>
  <c r="AK108" i="23"/>
  <c r="AL108" i="23"/>
  <c r="AO108" i="23"/>
  <c r="AS108" i="23" s="1"/>
  <c r="L114" i="23"/>
  <c r="M114" i="23"/>
  <c r="N114" i="23"/>
  <c r="O114" i="23"/>
  <c r="P114" i="23"/>
  <c r="Q114" i="23"/>
  <c r="R114" i="23"/>
  <c r="S114" i="23"/>
  <c r="T114" i="23"/>
  <c r="U114" i="23"/>
  <c r="V114" i="23"/>
  <c r="W114" i="23"/>
  <c r="X114" i="23"/>
  <c r="Y114" i="23"/>
  <c r="Z114" i="23"/>
  <c r="AA114" i="23"/>
  <c r="AB114" i="23"/>
  <c r="AC114" i="23"/>
  <c r="AD114" i="23"/>
  <c r="AE114" i="23"/>
  <c r="AF114" i="23"/>
  <c r="AH114" i="23"/>
  <c r="AI114" i="23"/>
  <c r="AJ114" i="23"/>
  <c r="AK114" i="23"/>
  <c r="AL114" i="23"/>
  <c r="AO114" i="23"/>
  <c r="AS114" i="23" s="1"/>
  <c r="O120" i="23"/>
  <c r="P120" i="23"/>
  <c r="Q120" i="23"/>
  <c r="R120" i="23"/>
  <c r="S120" i="23"/>
  <c r="T120" i="23"/>
  <c r="U120" i="23"/>
  <c r="V120" i="23"/>
  <c r="W120" i="23"/>
  <c r="X120" i="23"/>
  <c r="Y120" i="23"/>
  <c r="Z120" i="23"/>
  <c r="AA120" i="23"/>
  <c r="AB120" i="23"/>
  <c r="AC120" i="23"/>
  <c r="AD120" i="23"/>
  <c r="AE120" i="23"/>
  <c r="AF120" i="23"/>
  <c r="AG120" i="23"/>
  <c r="AH120" i="23"/>
  <c r="AI120" i="23"/>
  <c r="AJ120" i="23"/>
  <c r="AK120" i="23"/>
  <c r="AL120" i="23"/>
  <c r="AO120" i="23"/>
  <c r="AS120" i="23" s="1"/>
  <c r="L126" i="23"/>
  <c r="M126" i="23"/>
  <c r="N126" i="23"/>
  <c r="O126" i="23"/>
  <c r="P126" i="23"/>
  <c r="Q126" i="23"/>
  <c r="R126" i="23"/>
  <c r="S126" i="23"/>
  <c r="T126" i="23"/>
  <c r="U126" i="23"/>
  <c r="V126" i="23"/>
  <c r="W126" i="23"/>
  <c r="X126" i="23"/>
  <c r="Y126" i="23"/>
  <c r="Z126" i="23"/>
  <c r="AA126" i="23"/>
  <c r="AB126" i="23"/>
  <c r="AC126" i="23"/>
  <c r="AD126" i="23"/>
  <c r="AE126" i="23"/>
  <c r="AF126" i="23"/>
  <c r="AH126" i="23"/>
  <c r="AI126" i="23"/>
  <c r="AJ126" i="23"/>
  <c r="AK126" i="23"/>
  <c r="AL126" i="23"/>
  <c r="AO126" i="23"/>
  <c r="AS126" i="23" s="1"/>
  <c r="H132" i="23"/>
  <c r="I132" i="23"/>
  <c r="J132" i="23"/>
  <c r="K132" i="23"/>
  <c r="L132" i="23"/>
  <c r="M132" i="23"/>
  <c r="N132" i="23"/>
  <c r="O132" i="23"/>
  <c r="P132" i="23"/>
  <c r="Q132" i="23"/>
  <c r="R132" i="23"/>
  <c r="S132" i="23"/>
  <c r="T132" i="23"/>
  <c r="U132" i="23"/>
  <c r="V132" i="23"/>
  <c r="W132" i="23"/>
  <c r="X132" i="23"/>
  <c r="Y132" i="23"/>
  <c r="Z132" i="23"/>
  <c r="AA132" i="23"/>
  <c r="AB132" i="23"/>
  <c r="AC132" i="23"/>
  <c r="AD132" i="23"/>
  <c r="AE132" i="23"/>
  <c r="AF132" i="23"/>
  <c r="AH132" i="23"/>
  <c r="AI132" i="23"/>
  <c r="AJ132" i="23"/>
  <c r="AK132" i="23"/>
  <c r="AL132" i="23"/>
  <c r="AO132" i="23"/>
  <c r="AS132" i="23" s="1"/>
  <c r="AK138" i="23"/>
  <c r="AL138" i="23"/>
  <c r="AO138" i="23"/>
  <c r="AS138" i="23" s="1"/>
  <c r="AK144" i="23"/>
  <c r="AL144" i="23"/>
  <c r="AO144" i="23"/>
  <c r="AS144" i="23" s="1"/>
  <c r="AK150" i="23"/>
  <c r="AL150" i="23"/>
  <c r="AO150" i="23"/>
  <c r="AS150" i="23" s="1"/>
  <c r="R156" i="23"/>
  <c r="S156" i="23"/>
  <c r="T156" i="23"/>
  <c r="U156" i="23"/>
  <c r="V156" i="23"/>
  <c r="W156" i="23"/>
  <c r="X156" i="23"/>
  <c r="Y156" i="23"/>
  <c r="Z156" i="23"/>
  <c r="AA156" i="23"/>
  <c r="AB156" i="23"/>
  <c r="AC156" i="23"/>
  <c r="AD156" i="23"/>
  <c r="AE156" i="23"/>
  <c r="AF156" i="23"/>
  <c r="AH156" i="23"/>
  <c r="AI156" i="23"/>
  <c r="AJ156" i="23"/>
  <c r="AK156" i="23"/>
  <c r="AL156" i="23"/>
  <c r="AO156" i="23"/>
  <c r="AS156" i="23" s="1"/>
  <c r="AL162" i="23"/>
  <c r="AO162" i="23"/>
  <c r="AS162" i="23" s="1"/>
  <c r="I4" i="40"/>
  <c r="N4" i="40"/>
  <c r="O4" i="40"/>
  <c r="P4" i="40"/>
  <c r="Q4" i="40"/>
  <c r="R4" i="40"/>
  <c r="I5" i="40"/>
  <c r="N5" i="40"/>
  <c r="O5" i="40"/>
  <c r="P5" i="40"/>
  <c r="Q5" i="40"/>
  <c r="R5" i="40"/>
  <c r="I6" i="40"/>
  <c r="N6" i="40"/>
  <c r="O6" i="40"/>
  <c r="P6" i="40"/>
  <c r="Q6" i="40"/>
  <c r="R6" i="40"/>
  <c r="I7" i="40"/>
  <c r="N7" i="40"/>
  <c r="O7" i="40"/>
  <c r="P7" i="40"/>
  <c r="Q7" i="40"/>
  <c r="R7" i="40"/>
  <c r="I8" i="40"/>
  <c r="L8" i="40"/>
  <c r="Q8" i="40" s="1"/>
  <c r="O8" i="40"/>
  <c r="P8" i="40"/>
  <c r="R8" i="40"/>
  <c r="I9" i="40"/>
  <c r="N9" i="40"/>
  <c r="O9" i="40"/>
  <c r="P9" i="40"/>
  <c r="Q9" i="40"/>
  <c r="R9" i="40"/>
  <c r="I10" i="40"/>
  <c r="N10" i="40"/>
  <c r="O10" i="40"/>
  <c r="P10" i="40"/>
  <c r="Q10" i="40"/>
  <c r="R10" i="40"/>
  <c r="E11" i="40"/>
  <c r="F11" i="40"/>
  <c r="G11" i="40"/>
  <c r="H11" i="40"/>
  <c r="J11" i="40"/>
  <c r="K11" i="40"/>
  <c r="M11" i="40"/>
  <c r="E13" i="40"/>
  <c r="O13" i="40" s="1"/>
  <c r="N13" i="40"/>
  <c r="P13" i="40"/>
  <c r="Q13" i="40"/>
  <c r="R13" i="40"/>
  <c r="I14" i="40"/>
  <c r="N14" i="40"/>
  <c r="O14" i="40"/>
  <c r="P14" i="40"/>
  <c r="Q14" i="40"/>
  <c r="R14" i="40"/>
  <c r="I15" i="40"/>
  <c r="N15" i="40"/>
  <c r="O15" i="40"/>
  <c r="P15" i="40"/>
  <c r="Q15" i="40"/>
  <c r="R15" i="40"/>
  <c r="I16" i="40"/>
  <c r="N16" i="40"/>
  <c r="O16" i="40"/>
  <c r="P16" i="40"/>
  <c r="Q16" i="40"/>
  <c r="R16" i="40"/>
  <c r="I17" i="40"/>
  <c r="N17" i="40"/>
  <c r="O17" i="40"/>
  <c r="P17" i="40"/>
  <c r="Q17" i="40"/>
  <c r="R17" i="40"/>
  <c r="I18" i="40"/>
  <c r="N18" i="40"/>
  <c r="O18" i="40"/>
  <c r="P18" i="40"/>
  <c r="Q18" i="40"/>
  <c r="R18" i="40"/>
  <c r="F19" i="40"/>
  <c r="G19" i="40"/>
  <c r="H19" i="40"/>
  <c r="J19" i="40"/>
  <c r="K19" i="40"/>
  <c r="L19" i="40"/>
  <c r="M19" i="40"/>
  <c r="I21" i="40"/>
  <c r="N21" i="40"/>
  <c r="O21" i="40"/>
  <c r="P21" i="40"/>
  <c r="Q21" i="40"/>
  <c r="R21" i="40"/>
  <c r="I22" i="40"/>
  <c r="N22" i="40"/>
  <c r="O22" i="40"/>
  <c r="P22" i="40"/>
  <c r="Q22" i="40"/>
  <c r="R22" i="40"/>
  <c r="I23" i="40"/>
  <c r="N23" i="40"/>
  <c r="O23" i="40"/>
  <c r="P23" i="40"/>
  <c r="Q23" i="40"/>
  <c r="R23" i="40"/>
  <c r="I24" i="40"/>
  <c r="N24" i="40"/>
  <c r="O24" i="40"/>
  <c r="P24" i="40"/>
  <c r="Q24" i="40"/>
  <c r="R24" i="40"/>
  <c r="I25" i="40"/>
  <c r="N25" i="40"/>
  <c r="O25" i="40"/>
  <c r="P25" i="40"/>
  <c r="Q25" i="40"/>
  <c r="R25" i="40"/>
  <c r="I26" i="40"/>
  <c r="L26" i="40"/>
  <c r="L30" i="40" s="1"/>
  <c r="O26" i="40"/>
  <c r="P26" i="40"/>
  <c r="R26" i="40"/>
  <c r="I27" i="40"/>
  <c r="N27" i="40"/>
  <c r="O27" i="40"/>
  <c r="P27" i="40"/>
  <c r="Q27" i="40"/>
  <c r="R27" i="40"/>
  <c r="I28" i="40"/>
  <c r="N28" i="40"/>
  <c r="O28" i="40"/>
  <c r="P28" i="40"/>
  <c r="Q28" i="40"/>
  <c r="R28" i="40"/>
  <c r="I29" i="40"/>
  <c r="N29" i="40"/>
  <c r="O29" i="40"/>
  <c r="P29" i="40"/>
  <c r="Q29" i="40"/>
  <c r="R29" i="40"/>
  <c r="E30" i="40"/>
  <c r="F30" i="40"/>
  <c r="G30" i="40"/>
  <c r="H30" i="40"/>
  <c r="J30" i="40"/>
  <c r="K30" i="40"/>
  <c r="M30" i="40"/>
  <c r="I32" i="40"/>
  <c r="N32" i="40"/>
  <c r="O32" i="40"/>
  <c r="P32" i="40"/>
  <c r="Q32" i="40"/>
  <c r="R32" i="40"/>
  <c r="I33" i="40"/>
  <c r="N33" i="40"/>
  <c r="O33" i="40"/>
  <c r="P33" i="40"/>
  <c r="Q33" i="40"/>
  <c r="R33" i="40"/>
  <c r="I34" i="40"/>
  <c r="N34" i="40"/>
  <c r="O34" i="40"/>
  <c r="P34" i="40"/>
  <c r="Q34" i="40"/>
  <c r="R34" i="40"/>
  <c r="I35" i="40"/>
  <c r="N35" i="40"/>
  <c r="O35" i="40"/>
  <c r="P35" i="40"/>
  <c r="Q35" i="40"/>
  <c r="R35" i="40"/>
  <c r="I36" i="40"/>
  <c r="N36" i="40"/>
  <c r="O36" i="40"/>
  <c r="P36" i="40"/>
  <c r="Q36" i="40"/>
  <c r="R36" i="40"/>
  <c r="I37" i="40"/>
  <c r="N37" i="40"/>
  <c r="O37" i="40"/>
  <c r="P37" i="40"/>
  <c r="Q37" i="40"/>
  <c r="R37" i="40"/>
  <c r="I38" i="40"/>
  <c r="N38" i="40"/>
  <c r="O38" i="40"/>
  <c r="P38" i="40"/>
  <c r="Q38" i="40"/>
  <c r="R38" i="40"/>
  <c r="E39" i="40"/>
  <c r="F39" i="40"/>
  <c r="G39" i="40"/>
  <c r="H39" i="40"/>
  <c r="J39" i="40"/>
  <c r="K39" i="40"/>
  <c r="L39" i="40"/>
  <c r="M39" i="40"/>
  <c r="I41" i="40"/>
  <c r="N41" i="40"/>
  <c r="O41" i="40"/>
  <c r="P41" i="40"/>
  <c r="Q41" i="40"/>
  <c r="R41" i="40"/>
  <c r="I42" i="40"/>
  <c r="N42" i="40"/>
  <c r="O42" i="40"/>
  <c r="P42" i="40"/>
  <c r="Q42" i="40"/>
  <c r="R42" i="40"/>
  <c r="I43" i="40"/>
  <c r="N43" i="40"/>
  <c r="O43" i="40"/>
  <c r="P43" i="40"/>
  <c r="Q43" i="40"/>
  <c r="R43" i="40"/>
  <c r="I44" i="40"/>
  <c r="N44" i="40"/>
  <c r="O44" i="40"/>
  <c r="P44" i="40"/>
  <c r="Q44" i="40"/>
  <c r="R44" i="40"/>
  <c r="I45" i="40"/>
  <c r="N45" i="40"/>
  <c r="O45" i="40"/>
  <c r="P45" i="40"/>
  <c r="Q45" i="40"/>
  <c r="R45" i="40"/>
  <c r="I46" i="40"/>
  <c r="N46" i="40"/>
  <c r="O46" i="40"/>
  <c r="P46" i="40"/>
  <c r="Q46" i="40"/>
  <c r="R46" i="40"/>
  <c r="I47" i="40"/>
  <c r="N47" i="40"/>
  <c r="O47" i="40"/>
  <c r="P47" i="40"/>
  <c r="Q47" i="40"/>
  <c r="R47" i="40"/>
  <c r="I48" i="40"/>
  <c r="N48" i="40"/>
  <c r="O48" i="40"/>
  <c r="P48" i="40"/>
  <c r="Q48" i="40"/>
  <c r="R48" i="40"/>
  <c r="E49" i="40"/>
  <c r="F49" i="40"/>
  <c r="G49" i="40"/>
  <c r="H49" i="40"/>
  <c r="J49" i="40"/>
  <c r="K49" i="40"/>
  <c r="L49" i="40"/>
  <c r="M49" i="40"/>
  <c r="I51" i="40"/>
  <c r="N51" i="40"/>
  <c r="O51" i="40"/>
  <c r="P51" i="40"/>
  <c r="Q51" i="40"/>
  <c r="R51" i="40"/>
  <c r="I52" i="40"/>
  <c r="N52" i="40"/>
  <c r="P52" i="40"/>
  <c r="R52" i="40"/>
  <c r="I53" i="40"/>
  <c r="N53" i="40"/>
  <c r="P53" i="40"/>
  <c r="R53" i="40"/>
  <c r="I54" i="40"/>
  <c r="N54" i="40"/>
  <c r="Q54" i="40"/>
  <c r="R54" i="40"/>
  <c r="I55" i="40"/>
  <c r="N55" i="40"/>
  <c r="Q55" i="40"/>
  <c r="R55" i="40"/>
  <c r="I56" i="40"/>
  <c r="N56" i="40"/>
  <c r="O56" i="40"/>
  <c r="P56" i="40"/>
  <c r="Q56" i="40"/>
  <c r="R56" i="40"/>
  <c r="I57" i="40"/>
  <c r="N57" i="40"/>
  <c r="O57" i="40"/>
  <c r="P57" i="40"/>
  <c r="Q57" i="40"/>
  <c r="R57" i="40"/>
  <c r="I58" i="40"/>
  <c r="N58" i="40"/>
  <c r="O58" i="40"/>
  <c r="P58" i="40"/>
  <c r="Q58" i="40"/>
  <c r="R58" i="40"/>
  <c r="I59" i="40"/>
  <c r="N59" i="40"/>
  <c r="O59" i="40"/>
  <c r="P59" i="40"/>
  <c r="Q59" i="40"/>
  <c r="R59" i="40"/>
  <c r="E60" i="40"/>
  <c r="F60" i="40"/>
  <c r="G60" i="40"/>
  <c r="H60" i="40"/>
  <c r="J60" i="40"/>
  <c r="K60" i="40"/>
  <c r="L60" i="40"/>
  <c r="M60" i="40"/>
  <c r="E11" i="42"/>
  <c r="E15" i="42" s="1"/>
  <c r="E17" i="42" s="1"/>
  <c r="F11" i="42"/>
  <c r="F15" i="42" s="1"/>
  <c r="F17" i="42" s="1"/>
  <c r="G11" i="42"/>
  <c r="G15" i="42" s="1"/>
  <c r="G17" i="42" s="1"/>
  <c r="H11" i="42"/>
  <c r="H15" i="42" s="1"/>
  <c r="H17" i="42" s="1"/>
  <c r="I11" i="42"/>
  <c r="I15" i="42" s="1"/>
  <c r="I17" i="42" s="1"/>
  <c r="D15" i="42"/>
  <c r="D17" i="42" s="1"/>
  <c r="J15" i="42"/>
  <c r="J17" i="42" s="1"/>
  <c r="E32" i="42"/>
  <c r="E34" i="42" s="1"/>
  <c r="F32" i="42"/>
  <c r="F34" i="42" s="1"/>
  <c r="G32" i="42"/>
  <c r="G34" i="42" s="1"/>
  <c r="H32" i="42"/>
  <c r="H34" i="42" s="1"/>
  <c r="I32" i="42"/>
  <c r="I34" i="42" s="1"/>
  <c r="J32" i="42"/>
  <c r="J34" i="42" s="1"/>
  <c r="D34" i="42"/>
  <c r="V28" i="12"/>
  <c r="S56" i="40" l="1"/>
  <c r="S58" i="40"/>
  <c r="I13" i="40"/>
  <c r="S59" i="40"/>
  <c r="S48" i="40"/>
  <c r="S14" i="40"/>
  <c r="J68" i="40"/>
  <c r="H68" i="40"/>
  <c r="F68" i="40"/>
  <c r="M68" i="40"/>
  <c r="G68" i="40"/>
  <c r="K68" i="40"/>
  <c r="N8" i="40"/>
  <c r="S4" i="40"/>
  <c r="S55" i="40"/>
  <c r="S44" i="40"/>
  <c r="S34" i="40"/>
  <c r="S18" i="40"/>
  <c r="S46" i="40"/>
  <c r="S21" i="40"/>
  <c r="S54" i="40"/>
  <c r="S51" i="40"/>
  <c r="S23" i="40"/>
  <c r="S33" i="40"/>
  <c r="S45" i="40"/>
  <c r="S7" i="40"/>
  <c r="P60" i="40"/>
  <c r="S29" i="40"/>
  <c r="I60" i="40"/>
  <c r="O30" i="40"/>
  <c r="S38" i="40"/>
  <c r="N26" i="40"/>
  <c r="N30" i="40" s="1"/>
  <c r="O11" i="40"/>
  <c r="S13" i="40"/>
  <c r="S17" i="40"/>
  <c r="S24" i="40"/>
  <c r="N49" i="40"/>
  <c r="R39" i="40"/>
  <c r="S52" i="40"/>
  <c r="Q39" i="40"/>
  <c r="S28" i="40"/>
  <c r="I19" i="40"/>
  <c r="S43" i="40"/>
  <c r="S47" i="40"/>
  <c r="S6" i="40"/>
  <c r="E19" i="40"/>
  <c r="S10" i="40"/>
  <c r="S57" i="40"/>
  <c r="S35" i="40"/>
  <c r="Q11" i="40"/>
  <c r="S37" i="40"/>
  <c r="S16" i="40"/>
  <c r="O19" i="40"/>
  <c r="L11" i="40"/>
  <c r="L68" i="40" s="1"/>
  <c r="R60" i="40"/>
  <c r="Q60" i="40"/>
  <c r="S42" i="40"/>
  <c r="P30" i="40"/>
  <c r="S25" i="40"/>
  <c r="S5" i="40"/>
  <c r="O60" i="40"/>
  <c r="I49" i="40"/>
  <c r="S27" i="40"/>
  <c r="I30" i="40"/>
  <c r="R19" i="40"/>
  <c r="S9" i="40"/>
  <c r="R11" i="40"/>
  <c r="N60" i="40"/>
  <c r="R49" i="40"/>
  <c r="P39" i="40"/>
  <c r="S32" i="40"/>
  <c r="Q19" i="40"/>
  <c r="S53" i="40"/>
  <c r="Q49" i="40"/>
  <c r="N39" i="40"/>
  <c r="R30" i="40"/>
  <c r="P19" i="40"/>
  <c r="P11" i="40"/>
  <c r="S41" i="40"/>
  <c r="S36" i="40"/>
  <c r="I39" i="40"/>
  <c r="S15" i="40"/>
  <c r="Q26" i="40"/>
  <c r="S26" i="40" s="1"/>
  <c r="N19" i="40"/>
  <c r="P49" i="40"/>
  <c r="O39" i="40"/>
  <c r="O49" i="40"/>
  <c r="S22" i="40"/>
  <c r="I11" i="40"/>
  <c r="N11" i="40" l="1"/>
  <c r="S8" i="40"/>
  <c r="S11" i="40" s="1"/>
  <c r="O68" i="40"/>
  <c r="P68" i="40"/>
  <c r="N68" i="40"/>
  <c r="R68" i="40"/>
  <c r="S19" i="40"/>
  <c r="S49" i="40"/>
  <c r="S60" i="40"/>
  <c r="S39" i="40"/>
  <c r="Q30" i="40"/>
  <c r="Q68" i="40" s="1"/>
  <c r="S30" i="40"/>
  <c r="S68" i="40" l="1"/>
</calcChain>
</file>

<file path=xl/sharedStrings.xml><?xml version="1.0" encoding="utf-8"?>
<sst xmlns="http://schemas.openxmlformats.org/spreadsheetml/2006/main" count="1303" uniqueCount="560">
  <si>
    <t>Royalty Pharma plc</t>
  </si>
  <si>
    <t>Portfolio Receipts</t>
  </si>
  <si>
    <t>(unaudited, $ in millions)</t>
  </si>
  <si>
    <r>
      <t>2019 (PF)</t>
    </r>
    <r>
      <rPr>
        <b/>
        <vertAlign val="superscript"/>
        <sz val="10"/>
        <color theme="0"/>
        <rFont val="Calibri"/>
        <family val="2"/>
        <scheme val="minor"/>
      </rPr>
      <t>(1)</t>
    </r>
  </si>
  <si>
    <r>
      <t>2022 (PF)</t>
    </r>
    <r>
      <rPr>
        <b/>
        <vertAlign val="superscript"/>
        <sz val="10"/>
        <color theme="0"/>
        <rFont val="Calibri"/>
        <family val="2"/>
        <scheme val="minor"/>
      </rPr>
      <t>(2)</t>
    </r>
  </si>
  <si>
    <r>
      <t>2023 (PF)</t>
    </r>
    <r>
      <rPr>
        <b/>
        <vertAlign val="superscript"/>
        <sz val="10"/>
        <color theme="0"/>
        <rFont val="Calibri"/>
        <family val="2"/>
        <scheme val="minor"/>
      </rPr>
      <t>(2)</t>
    </r>
  </si>
  <si>
    <t>Q1</t>
  </si>
  <si>
    <t>Q2</t>
  </si>
  <si>
    <t>Q3</t>
  </si>
  <si>
    <t>Q4</t>
  </si>
  <si>
    <t>Year</t>
  </si>
  <si>
    <t>Year to date</t>
  </si>
  <si>
    <t>Cystic fibrosis franchise</t>
  </si>
  <si>
    <t>Trelegy</t>
  </si>
  <si>
    <t>Tysabri</t>
  </si>
  <si>
    <t>Evrysdi</t>
  </si>
  <si>
    <t>Xtandi</t>
  </si>
  <si>
    <t>Tremfya</t>
  </si>
  <si>
    <t>Imbruvica</t>
  </si>
  <si>
    <t>Promacta</t>
  </si>
  <si>
    <t>Voranigo</t>
  </si>
  <si>
    <t>Cabometyx/Cometriq</t>
  </si>
  <si>
    <t>Spinraza</t>
  </si>
  <si>
    <t>Trodelvy</t>
  </si>
  <si>
    <t>Imdelltra</t>
  </si>
  <si>
    <t>Amvuttra</t>
  </si>
  <si>
    <t>Other Products</t>
  </si>
  <si>
    <t>Erleada</t>
  </si>
  <si>
    <t>Orladeyo</t>
  </si>
  <si>
    <t>Prevymis</t>
  </si>
  <si>
    <t>Nurtec ODT/Zavzpret</t>
  </si>
  <si>
    <t>Crysvita</t>
  </si>
  <si>
    <t>Emgality</t>
  </si>
  <si>
    <t>Niktimvo</t>
  </si>
  <si>
    <t>Skytrofa</t>
  </si>
  <si>
    <t>Yorvipath</t>
  </si>
  <si>
    <t>Oxlumo</t>
  </si>
  <si>
    <t>Cobenfy</t>
  </si>
  <si>
    <t>Other non-expired products</t>
  </si>
  <si>
    <r>
      <t>Expired products</t>
    </r>
    <r>
      <rPr>
        <vertAlign val="superscript"/>
        <sz val="10"/>
        <rFont val="Calibri"/>
        <family val="2"/>
        <scheme val="minor"/>
      </rPr>
      <t>(3)</t>
    </r>
  </si>
  <si>
    <t>Royalty Receipts</t>
  </si>
  <si>
    <t>Milestones and other contractual receipts</t>
  </si>
  <si>
    <t>Biohaven Payments</t>
  </si>
  <si>
    <t>Other</t>
  </si>
  <si>
    <t xml:space="preserve">Amounts shown in the table may not add due to rounding. </t>
  </si>
  <si>
    <t>PF: Pro Forma</t>
  </si>
  <si>
    <t>Notes:</t>
  </si>
  <si>
    <t>(1)</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</si>
  <si>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t>
  </si>
  <si>
    <t>(2)</t>
  </si>
  <si>
    <t>The 2022 and 2023 results are calculated on a pro forma basis to exclude Accelerated Receipts (as defined in the Credit Agreement) as if Amendment No. 5 of the Credit Agreement had taken effect on January 1, 2019.</t>
  </si>
  <si>
    <t>(3)</t>
  </si>
  <si>
    <t>Expired products are defined as royalties that have expired or substantially ended as of December 31, 2025. Farxiga/Onglyza, which contributed $35 million of Portfolio Receipts in 2025, was reclassified to expired products in the year-end 2025 results, as the final royalty payment was collected in the first quarter of 2026.</t>
  </si>
  <si>
    <t>Non-GAAP Measures</t>
  </si>
  <si>
    <r>
      <t>2022 PF</t>
    </r>
    <r>
      <rPr>
        <b/>
        <vertAlign val="superscript"/>
        <sz val="10"/>
        <color theme="0"/>
        <rFont val="Calibri"/>
        <family val="2"/>
        <scheme val="minor"/>
      </rPr>
      <t>(2)</t>
    </r>
  </si>
  <si>
    <r>
      <t>2023 PF</t>
    </r>
    <r>
      <rPr>
        <b/>
        <vertAlign val="superscript"/>
        <sz val="10"/>
        <color theme="0"/>
        <rFont val="Calibri"/>
        <family val="2"/>
        <scheme val="minor"/>
      </rPr>
      <t>(2)</t>
    </r>
  </si>
  <si>
    <t>Payments for operating and professional costs</t>
  </si>
  <si>
    <t>Adjusted EBITDA* (non-GAAP)</t>
  </si>
  <si>
    <t>Interest (paid)/received, net</t>
  </si>
  <si>
    <t>(0)</t>
  </si>
  <si>
    <t>Portfolio Cash Flow* (non-GAAP)</t>
  </si>
  <si>
    <t>Adjusted EBITDA and Portfolio Cash Flow are non-GAAP liquidity measures calculated above in accordance with the credit agreement.</t>
  </si>
  <si>
    <t>Amounts shown in the table may not add due to rounding.</t>
  </si>
  <si>
    <t>GAAP to Non-GAAP Reconciliations</t>
  </si>
  <si>
    <t>Net cash provided by operating activities (GAAP)</t>
  </si>
  <si>
    <t>Adjustments:</t>
  </si>
  <si>
    <r>
      <t>Proceeds from available for sale debt securities</t>
    </r>
    <r>
      <rPr>
        <vertAlign val="superscript"/>
        <sz val="10"/>
        <rFont val="Calibri"/>
        <family val="2"/>
        <scheme val="minor"/>
      </rPr>
      <t>(3)</t>
    </r>
  </si>
  <si>
    <r>
      <t>Distributions from equity method investees</t>
    </r>
    <r>
      <rPr>
        <vertAlign val="superscript"/>
        <sz val="10"/>
        <rFont val="Calibri"/>
        <family val="2"/>
        <scheme val="minor"/>
      </rPr>
      <t>(3)</t>
    </r>
  </si>
  <si>
    <r>
      <t>Interest paid/(received), net</t>
    </r>
    <r>
      <rPr>
        <vertAlign val="superscript"/>
        <sz val="10"/>
        <rFont val="Calibri"/>
        <family val="2"/>
        <scheme val="minor"/>
      </rPr>
      <t>(3)</t>
    </r>
  </si>
  <si>
    <t>0</t>
  </si>
  <si>
    <r>
      <t>Derivative collateral posted/(received), net</t>
    </r>
    <r>
      <rPr>
        <vertAlign val="superscript"/>
        <sz val="10"/>
        <rFont val="Calibri"/>
        <family val="2"/>
        <scheme val="minor"/>
      </rPr>
      <t>(3)</t>
    </r>
  </si>
  <si>
    <r>
      <t>Development-stage funding payments</t>
    </r>
    <r>
      <rPr>
        <vertAlign val="superscript"/>
        <sz val="10"/>
        <rFont val="Calibri"/>
        <family val="2"/>
        <scheme val="minor"/>
      </rPr>
      <t>(4)</t>
    </r>
  </si>
  <si>
    <t>Payments for Employee EPAs</t>
  </si>
  <si>
    <r>
      <t>Distributions to legacy non-controlling interests - Portfolio Receipts</t>
    </r>
    <r>
      <rPr>
        <vertAlign val="superscript"/>
        <sz val="10"/>
        <rFont val="Calibri"/>
        <family val="2"/>
        <scheme val="minor"/>
      </rPr>
      <t>(3)</t>
    </r>
  </si>
  <si>
    <t>Accelerated Receipts</t>
  </si>
  <si>
    <r>
      <t>Interest (paid)/received, net</t>
    </r>
    <r>
      <rPr>
        <vertAlign val="superscript"/>
        <sz val="10"/>
        <rFont val="Calibri"/>
        <family val="2"/>
        <scheme val="minor"/>
      </rPr>
      <t>(3)</t>
    </r>
  </si>
  <si>
    <t>*</t>
  </si>
  <si>
    <t>Adjusted EBITDA and Portfolio Cash Flow are non-GAAP liquidity measures that exclude the impact of certain items and therefore have not been calculated in accordance with GAAP. Management believes that Adjusted EBITDA and Portfolio Cash Flow are important non-GAAP measures used to analyze liquidity because they are key components of certain material covenants contained within Royalty Pharma’s credit agreement. Royalty Pharma cautions readers that amounts presented in accordance with the definitions of Adjusted EBITDA and Portfolio Cash Flow may not be the same as similar measures used by other companies or analysts. These non-GAAP liquidity measures have limitations as analytical tools, and you should not consider them in isolation or as a substitute for the analysis of Royalty Pharma’s results as reported under GAAP.</t>
  </si>
  <si>
    <t>The table below shows the line item for each adjustment and the direct location for such line item on the GAAP consolidated statements of cash flows.</t>
  </si>
  <si>
    <t>Reconciling Adjustment</t>
  </si>
  <si>
    <t>Statements of Cash Flows Classification</t>
  </si>
  <si>
    <t>Proceeds from available for sale debt securities</t>
  </si>
  <si>
    <t>Investing activities</t>
  </si>
  <si>
    <t>Distributions from equity method investees</t>
  </si>
  <si>
    <t>Interest paid/(received), net</t>
  </si>
  <si>
    <r>
      <t>Operating activities (</t>
    </r>
    <r>
      <rPr>
        <i/>
        <sz val="8"/>
        <rFont val="Calibri"/>
        <family val="2"/>
        <scheme val="minor"/>
      </rPr>
      <t>Interest paid</t>
    </r>
    <r>
      <rPr>
        <sz val="8"/>
        <rFont val="Calibri"/>
        <family val="2"/>
        <scheme val="minor"/>
      </rPr>
      <t xml:space="preserve"> less </t>
    </r>
    <r>
      <rPr>
        <i/>
        <sz val="8"/>
        <rFont val="Calibri"/>
        <family val="2"/>
        <scheme val="minor"/>
      </rPr>
      <t xml:space="preserve">Interest received </t>
    </r>
    <r>
      <rPr>
        <sz val="8"/>
        <rFont val="Calibri"/>
        <family val="2"/>
        <scheme val="minor"/>
      </rPr>
      <t xml:space="preserve">and </t>
    </r>
    <r>
      <rPr>
        <i/>
        <sz val="8"/>
        <rFont val="Calibri"/>
        <family val="2"/>
        <scheme val="minor"/>
      </rPr>
      <t>Termination payments on derivative instruments</t>
    </r>
    <r>
      <rPr>
        <sz val="8"/>
        <rFont val="Calibri"/>
        <family val="2"/>
        <scheme val="minor"/>
      </rPr>
      <t>)</t>
    </r>
  </si>
  <si>
    <t>Derivative collateral posted/(received), net</t>
  </si>
  <si>
    <r>
      <t>Operating activities (</t>
    </r>
    <r>
      <rPr>
        <i/>
        <sz val="8"/>
        <rFont val="Calibri"/>
        <family val="2"/>
        <scheme val="minor"/>
      </rPr>
      <t>Derivative collateral posted</t>
    </r>
    <r>
      <rPr>
        <sz val="8"/>
        <rFont val="Calibri"/>
        <family val="2"/>
        <scheme val="minor"/>
      </rPr>
      <t xml:space="preserve"> less </t>
    </r>
    <r>
      <rPr>
        <i/>
        <sz val="8"/>
        <rFont val="Calibri"/>
        <family val="2"/>
        <scheme val="minor"/>
      </rPr>
      <t>Derivative collateral received</t>
    </r>
    <r>
      <rPr>
        <sz val="8"/>
        <rFont val="Calibri"/>
        <family val="2"/>
        <scheme val="minor"/>
      </rPr>
      <t>)</t>
    </r>
  </si>
  <si>
    <t>Distributions to legacy non-controlling interests - Portfolio Receipts</t>
  </si>
  <si>
    <t>Financing activities</t>
  </si>
  <si>
    <t>(4)</t>
  </si>
  <si>
    <r>
      <t xml:space="preserve">Prior to Q1'2025, Development-stage funding payments is calculated as the summation of </t>
    </r>
    <r>
      <rPr>
        <i/>
        <sz val="8"/>
        <rFont val="Calibri"/>
        <family val="2"/>
        <scheme val="minor"/>
      </rPr>
      <t xml:space="preserve">Development-stage funding payments - ongoing </t>
    </r>
    <r>
      <rPr>
        <sz val="8"/>
        <rFont val="Calibri"/>
        <family val="2"/>
        <scheme val="minor"/>
      </rPr>
      <t xml:space="preserve">and </t>
    </r>
    <r>
      <rPr>
        <i/>
        <sz val="8"/>
        <rFont val="Calibri"/>
        <family val="2"/>
        <scheme val="minor"/>
      </rPr>
      <t>Development-stage funding payments - upfront and milestone</t>
    </r>
    <r>
      <rPr>
        <sz val="8"/>
        <rFont val="Calibri"/>
        <family val="2"/>
        <scheme val="minor"/>
      </rPr>
      <t xml:space="preserve"> from our GAAP consolidated statements of cash flows.</t>
    </r>
  </si>
  <si>
    <t>Capital Deployment</t>
  </si>
  <si>
    <t>Acquisitions of financial royalty assets</t>
  </si>
  <si>
    <t>($0)</t>
  </si>
  <si>
    <r>
      <t>Development-stage funding payments</t>
    </r>
    <r>
      <rPr>
        <vertAlign val="superscript"/>
        <sz val="10"/>
        <rFont val="Calibri"/>
        <family val="2"/>
        <scheme val="minor"/>
      </rPr>
      <t>(2)</t>
    </r>
  </si>
  <si>
    <r>
      <t>Purchases of available for sale debt securities</t>
    </r>
    <r>
      <rPr>
        <vertAlign val="superscript"/>
        <sz val="10"/>
        <rFont val="Calibri"/>
        <family val="2"/>
        <scheme val="minor"/>
      </rPr>
      <t>(3)</t>
    </r>
  </si>
  <si>
    <t>Milestone payments</t>
  </si>
  <si>
    <t>Investments in equity method investees</t>
  </si>
  <si>
    <t>Acquisitions of other financial assets</t>
  </si>
  <si>
    <t>Contributions from legacy non-controlling interests - R&amp;D</t>
  </si>
  <si>
    <t>Capital Deployment is calculated as the summation of line items, as presented in the table above, from our GAAP consolidated statements of cash flows.</t>
  </si>
  <si>
    <t>Represents capital deployed on launch and development funding which is generally provided in exchange for a long-term stream of fixed payments with a predetermined schedule around the launch of a drug.</t>
  </si>
  <si>
    <t>Return on Invested Capital and Return on Invested Equity</t>
  </si>
  <si>
    <t>LTM</t>
  </si>
  <si>
    <r>
      <t>Equity performance awards</t>
    </r>
    <r>
      <rPr>
        <vertAlign val="superscript"/>
        <sz val="10"/>
        <rFont val="Calibri"/>
        <family val="2"/>
        <scheme val="minor"/>
      </rPr>
      <t>(3)</t>
    </r>
  </si>
  <si>
    <t>ROIC Adjusted EBITDA (non-GAAP)</t>
  </si>
  <si>
    <t>Beginning Invested Capital at Work</t>
  </si>
  <si>
    <r>
      <t>Expiries</t>
    </r>
    <r>
      <rPr>
        <vertAlign val="superscript"/>
        <sz val="10"/>
        <rFont val="Calibri"/>
        <family val="2"/>
        <scheme val="minor"/>
      </rPr>
      <t>(4)</t>
    </r>
  </si>
  <si>
    <t>Ending Invested Capital at Work</t>
  </si>
  <si>
    <t>Average Invested Capital at Work</t>
  </si>
  <si>
    <t>Return on Invested Capital (ROIC)**</t>
  </si>
  <si>
    <t>ROIE Portfolio Cash Flow (non-GAAP)</t>
  </si>
  <si>
    <r>
      <t>Net debt</t>
    </r>
    <r>
      <rPr>
        <vertAlign val="superscript"/>
        <sz val="10"/>
        <rFont val="Calibri"/>
        <family val="2"/>
        <scheme val="minor"/>
      </rPr>
      <t>(5)</t>
    </r>
  </si>
  <si>
    <t>Ending Invested Equity at Work</t>
  </si>
  <si>
    <t>Average Invested Equity at Work</t>
  </si>
  <si>
    <t>Return on Invested Equity (ROIE)***</t>
  </si>
  <si>
    <t>LTM: Last Twelve Months</t>
  </si>
  <si>
    <t>Development-stage funding payments</t>
  </si>
  <si>
    <t>**</t>
  </si>
  <si>
    <t>***</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</si>
  <si>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 Additionally, the 2019 results were also adjusted to exclude the legacy non-controlling interest portion of interest paid and operating expenses.</t>
  </si>
  <si>
    <t>Amount in 2019 reflects the portion of carry distributed adjusted on a pro forma basis as if our Reorganization Transaction and our initial public offering had taken place on January 1, 2019.</t>
  </si>
  <si>
    <t>Reflects capital deployment associated with expired or partially expired royalty investments.</t>
  </si>
  <si>
    <t>(5)</t>
  </si>
  <si>
    <t>Net debt is calculated as principal value of debt, less the sum of cash and cash equivalents and marketable securities as of each period end.</t>
  </si>
  <si>
    <t>Upfront ($m)</t>
  </si>
  <si>
    <t>Milestones / Future Payments ($m)</t>
  </si>
  <si>
    <t>Total ($m)</t>
  </si>
  <si>
    <t>Milestones / Future Payments Comments</t>
  </si>
  <si>
    <t>Deal</t>
  </si>
  <si>
    <t>FY</t>
  </si>
  <si>
    <t>Entyvio</t>
  </si>
  <si>
    <t>Idhifa</t>
  </si>
  <si>
    <t>Evrysdi (Initial Investment)</t>
  </si>
  <si>
    <t>Biohaven (Full Funding)</t>
  </si>
  <si>
    <t>$100 million upon the start of the oral zavegepant Phase 3 program; Commercial Launch Preferred Equity from Biohaven for a total of $200</t>
  </si>
  <si>
    <t>Cystic Fibrosis Tail</t>
  </si>
  <si>
    <t>Potential milestone payment of $75 million</t>
  </si>
  <si>
    <t>Orladeyo (initial Investment) / BCX9930</t>
  </si>
  <si>
    <t>Total</t>
  </si>
  <si>
    <t>Seltorexant</t>
  </si>
  <si>
    <t>$95 million in additional milestone payments contingent on the achievement of certain clinical, regulatory and commercialization milestones</t>
  </si>
  <si>
    <t>$50 million in additional payments contingent on the achievement of regulatory approvals of cabozantinib for prostate cancer and lung cancer in the U.S. and Europe</t>
  </si>
  <si>
    <t>$60 million in contingent sales-based milestone payments</t>
  </si>
  <si>
    <t>MorphoSys Royalties</t>
  </si>
  <si>
    <t>$150 million upon reaching certain milestones for otilimab, gantenerumab and pelabresib</t>
  </si>
  <si>
    <t>MorphoSys Development Funding Bonds</t>
  </si>
  <si>
    <t>$350 million in Development Funding Bonds, with the flexibility to draw over a one year period, with a minimum draw of $150 million</t>
  </si>
  <si>
    <t>Orladeyo (Second Investment) / BCX10013</t>
  </si>
  <si>
    <t>Aficamten (Initial Investment)</t>
  </si>
  <si>
    <t>Two additional $50 million payments, conditional upon the initiation of potential pivotal clinical trials for oHCM and nHCM, respectively</t>
  </si>
  <si>
    <t>Cytokinetics Launch &amp; Development Funding</t>
  </si>
  <si>
    <t>Additional tranches upon the occurrence of certain regulatory and clinical development milestones related to omecamtiv mecarbil and aficamten</t>
  </si>
  <si>
    <t>Apiject</t>
  </si>
  <si>
    <t>Airsupra BATURA Trial Funding</t>
  </si>
  <si>
    <t>Gavreto</t>
  </si>
  <si>
    <t>$165 million in potential sales-based milestones</t>
  </si>
  <si>
    <r>
      <t>Up to $300 million</t>
    </r>
    <r>
      <rPr>
        <sz val="10"/>
        <color rgb="FF000000"/>
        <rFont val="Calibri"/>
        <family val="2"/>
        <scheme val="minor"/>
      </rPr>
      <t> in additional payments contingent on the achievement of certain sales milestones</t>
    </r>
  </si>
  <si>
    <t>Ampreloxetine</t>
  </si>
  <si>
    <r>
      <t>$15 million</t>
    </r>
    <r>
      <rPr>
        <sz val="10"/>
        <color rgb="FF000000"/>
        <rFont val="Calibri"/>
        <family val="2"/>
        <scheme val="minor"/>
      </rPr>
      <t> regulatory milestone</t>
    </r>
  </si>
  <si>
    <t>MK-8189 R&amp;D Funding</t>
  </si>
  <si>
    <t>Following Merck’s decision to proceed with Phase 3, Royalty Pharma has the option to provide an additional $375 million to co-fund the pivotal clinical development program</t>
  </si>
  <si>
    <t>Olpasiran</t>
  </si>
  <si>
    <t>$160 million in additional payments contingent on the achievement of certain clinical, regulatory, and sales milestones</t>
  </si>
  <si>
    <t>Spinraza / Pelacarsen</t>
  </si>
  <si>
    <t>$625 million in additional pelacarsen milestone payments</t>
  </si>
  <si>
    <t>$400 million in additional payments contingent on the achievement of certain regulatory and commercial milestones</t>
  </si>
  <si>
    <t>Erleada (Second Investment)</t>
  </si>
  <si>
    <t>Adstiladrin</t>
  </si>
  <si>
    <t>$200 million milestone payment contingent on certain manufacturing goals that are expected to be achieved in 2025</t>
  </si>
  <si>
    <t>Evrysdi (Second Investment)</t>
  </si>
  <si>
    <t>Option for PTC to sell up to all of its retained royalties on Evrysdi for up to $500 million or for Royalty Pharma to acquire half of such retained royalties for up to $250 million at a later date</t>
  </si>
  <si>
    <t>TEV-749</t>
  </si>
  <si>
    <t>$100m R&amp;D funding with $25m option for additional funding subject to mutual agreement</t>
  </si>
  <si>
    <t>Ecopipam</t>
  </si>
  <si>
    <t>Milestone payments contingent on the achievement of certain regulatory milestones</t>
  </si>
  <si>
    <t>Frexalimab</t>
  </si>
  <si>
    <t>Cytokinetics Funding</t>
  </si>
  <si>
    <t xml:space="preserve">An additional $175 million within 12 months of approval of aficamten in oHCM; RP option to invest an additional $150 million to fund Phase 3 development of CK-586 </t>
  </si>
  <si>
    <t>Deucrictibant</t>
  </si>
  <si>
    <t>Milestone payments contingent on the achievements of certain regulatory and commercial milestones</t>
  </si>
  <si>
    <t>Rytelo</t>
  </si>
  <si>
    <t>Litifilimab</t>
  </si>
  <si>
    <t>R&amp;D funding of $250 million over six quarters</t>
  </si>
  <si>
    <t>Daraxonrasib</t>
  </si>
  <si>
    <t>$250m required draw on positive Phase 3 results in pancreatic cancer; additional payments at Revolution Medicines option based on clinical, regulatory and sales milestones</t>
  </si>
  <si>
    <t>Revolution Medicines Senior Secured Loan</t>
  </si>
  <si>
    <t>$250m required draw on U.S. FDA approval of daraxonrasib in pancreatic cancer; additional tranches at Revolution Medicines option based on sales milestones</t>
  </si>
  <si>
    <t>Option for BeOne Medicines to sell additional Imdelltra royalties for up to $65m until August 2026 which was exercised in Q4'25.</t>
  </si>
  <si>
    <t>Obexelimab</t>
  </si>
  <si>
    <t>Milestone payments contingent on the achievements of certain clincial and regulatory milestones</t>
  </si>
  <si>
    <t>Tividenofusp Alfa</t>
  </si>
  <si>
    <t>Upfront payment of $200m is contingent on FDA approval of tividenofusp alfa; additional payment of $75m is contingent on EMA approval of tividenofusp alfa</t>
  </si>
  <si>
    <t>Neladalkib/Zidesamtinib</t>
  </si>
  <si>
    <t>Up to $120 million in sales-based milestones on neladalkib; Up to $40 million in sales-based milestones on zidesamtinib</t>
  </si>
  <si>
    <t>Evrysdi (Third Investment)</t>
  </si>
  <si>
    <t>Up to $60 million in potential sales-based milestones</t>
  </si>
  <si>
    <t>TEV-54308</t>
  </si>
  <si>
    <t>Ziihera</t>
  </si>
  <si>
    <t>JNJ-4804</t>
  </si>
  <si>
    <t>$500 million to be funded over 8 consecutive quarters</t>
  </si>
  <si>
    <t>Total (2020-2026)</t>
  </si>
  <si>
    <t>Royalty Portfolio Summary</t>
  </si>
  <si>
    <t>Selected Approved Products</t>
  </si>
  <si>
    <t>The table below provides a summary of the acquisition year, estimated royalty duration, royalty rates and the ownership percentages attributable to Royalty Pharma, net of legacy non-controlling interests for selected approved products in our portfolio:</t>
  </si>
  <si>
    <t>Products</t>
  </si>
  <si>
    <t>Lead Indication(s)</t>
  </si>
  <si>
    <t>Acquisition Year(s)</t>
  </si>
  <si>
    <r>
      <t>Estimated 
Royalty Duration</t>
    </r>
    <r>
      <rPr>
        <b/>
        <vertAlign val="superscript"/>
        <sz val="10"/>
        <rFont val="Calibri"/>
        <family val="2"/>
        <scheme val="minor"/>
      </rPr>
      <t>(1)</t>
    </r>
  </si>
  <si>
    <r>
      <t>Royalty Rates</t>
    </r>
    <r>
      <rPr>
        <b/>
        <vertAlign val="superscript"/>
        <sz val="10"/>
        <rFont val="Calibri"/>
        <family val="2"/>
        <scheme val="minor"/>
      </rPr>
      <t>(2)</t>
    </r>
  </si>
  <si>
    <r>
      <t>% Attributable to Royalty Pharma</t>
    </r>
    <r>
      <rPr>
        <b/>
        <vertAlign val="superscript"/>
        <sz val="10"/>
        <rFont val="Calibri"/>
        <family val="2"/>
        <scheme val="minor"/>
      </rPr>
      <t>(3)</t>
    </r>
  </si>
  <si>
    <r>
      <t>Cystic fibrosis franchise</t>
    </r>
    <r>
      <rPr>
        <vertAlign val="superscript"/>
        <sz val="10"/>
        <rFont val="Calibri"/>
        <family val="2"/>
        <scheme val="minor"/>
      </rPr>
      <t>(4)</t>
    </r>
  </si>
  <si>
    <t>Cystic fibrosis</t>
  </si>
  <si>
    <t>2014, 2020</t>
  </si>
  <si>
    <t>2039-2041</t>
  </si>
  <si>
    <t>Blended royalty of slightly over 9% for Trikafta; See footnote (4)</t>
  </si>
  <si>
    <r>
      <t>Trelegy</t>
    </r>
    <r>
      <rPr>
        <vertAlign val="superscript"/>
        <sz val="10"/>
        <rFont val="Calibri"/>
        <family val="2"/>
        <scheme val="minor"/>
      </rPr>
      <t>(5)</t>
    </r>
  </si>
  <si>
    <t>COPD and asthma</t>
  </si>
  <si>
    <t>2022</t>
  </si>
  <si>
    <t>2029-2030</t>
  </si>
  <si>
    <t>Tiered royalty of 6.5% on first $750 million, up to 10% on sales &gt;$2.25 billion</t>
  </si>
  <si>
    <t xml:space="preserve">Relapsing forms of multiple sclerosis	</t>
  </si>
  <si>
    <t>2017</t>
  </si>
  <si>
    <t>Perpetual</t>
  </si>
  <si>
    <t>Tiered payments of 18% on first $2 billion and 25% on sales &gt;$2 billion</t>
  </si>
  <si>
    <r>
      <t>Evrysdi</t>
    </r>
    <r>
      <rPr>
        <vertAlign val="superscript"/>
        <sz val="10"/>
        <rFont val="Calibri"/>
        <family val="2"/>
        <scheme val="minor"/>
      </rPr>
      <t>(6)</t>
    </r>
  </si>
  <si>
    <t>Spinal muscular atrophy</t>
  </si>
  <si>
    <t>2020, 2023, 2024, 2025</t>
  </si>
  <si>
    <t>2035-2036</t>
  </si>
  <si>
    <t>Tiered royalty of 8% on first $500 million, up to 16% on sales &gt;$2 billion</t>
  </si>
  <si>
    <t>Prostate cancer</t>
  </si>
  <si>
    <t>2016</t>
  </si>
  <si>
    <t>2027-2028</t>
  </si>
  <si>
    <t>Slightly less than 4% royalty</t>
  </si>
  <si>
    <t>Psoriasis, psoriatic arthritis and inflammatory bowel disease</t>
  </si>
  <si>
    <t>2021</t>
  </si>
  <si>
    <t>2031-2032</t>
  </si>
  <si>
    <t>~4% royalty</t>
  </si>
  <si>
    <t>Hematologic malignancies</t>
  </si>
  <si>
    <t>2013</t>
  </si>
  <si>
    <t>2027-2032</t>
  </si>
  <si>
    <t>Downward tiered mid-single digit royalty</t>
  </si>
  <si>
    <t>Chronic ITP and aplastic anemia</t>
  </si>
  <si>
    <t>2019</t>
  </si>
  <si>
    <t>2025-2028</t>
  </si>
  <si>
    <t>Upward tiered 4.7% to 9.4% royalty</t>
  </si>
  <si>
    <t>Brain cancer</t>
  </si>
  <si>
    <t>2024</t>
  </si>
  <si>
    <t>Tiered royalty of 15% on first $1 billion U.S. sales, down to 12% on U.S. sales &gt;$1 billion</t>
  </si>
  <si>
    <r>
      <t>Cabometyx/Cometriq</t>
    </r>
    <r>
      <rPr>
        <vertAlign val="superscript"/>
        <sz val="10"/>
        <rFont val="Calibri"/>
        <family val="2"/>
        <scheme val="minor"/>
      </rPr>
      <t>(7)</t>
    </r>
  </si>
  <si>
    <t>Kidney cancer</t>
  </si>
  <si>
    <t>2026-2029</t>
  </si>
  <si>
    <t>3% royalty</t>
  </si>
  <si>
    <r>
      <t>Spinraza</t>
    </r>
    <r>
      <rPr>
        <vertAlign val="superscript"/>
        <sz val="10"/>
        <rFont val="Calibri"/>
        <family val="2"/>
        <scheme val="minor"/>
      </rPr>
      <t>(8)</t>
    </r>
  </si>
  <si>
    <t>2023</t>
  </si>
  <si>
    <t>2030-2035</t>
  </si>
  <si>
    <t>Upward tiered 2.8% to 3.8% royalty, increasing to 5% to 6.8% in 2028</t>
  </si>
  <si>
    <t>Breast cancer</t>
  </si>
  <si>
    <t>2018</t>
  </si>
  <si>
    <t>Tiered royalty of 4.15% on first $2 billion, down to 1.75% on sales &gt;$6 billion</t>
  </si>
  <si>
    <t>2019, 2023</t>
  </si>
  <si>
    <t>Low-single digit royalty</t>
  </si>
  <si>
    <r>
      <t>Imdelltra</t>
    </r>
    <r>
      <rPr>
        <vertAlign val="superscript"/>
        <sz val="10"/>
        <color theme="1"/>
        <rFont val="Calibri"/>
        <family val="2"/>
        <scheme val="minor"/>
      </rPr>
      <t>(9)</t>
    </r>
  </si>
  <si>
    <t>Small cell lung cancer</t>
  </si>
  <si>
    <t>2025</t>
  </si>
  <si>
    <t>2038-2041</t>
  </si>
  <si>
    <t>~7% royalty with royalty sharing on sales &gt;$1.5 billion</t>
  </si>
  <si>
    <r>
      <t>Orladeyo</t>
    </r>
    <r>
      <rPr>
        <vertAlign val="superscript"/>
        <sz val="10"/>
        <rFont val="Calibri"/>
        <family val="2"/>
        <scheme val="minor"/>
      </rPr>
      <t>(10)</t>
    </r>
  </si>
  <si>
    <t>Hereditary angioedema prophylaxis</t>
  </si>
  <si>
    <t>2020, 2021</t>
  </si>
  <si>
    <t>2036-2040</t>
  </si>
  <si>
    <t xml:space="preserve">Tiered royalty of 9.5% on first $350 million and 4.5% on sales up to $550 million </t>
  </si>
  <si>
    <t>Prophylaxis of cytomegalovirus</t>
  </si>
  <si>
    <t>2020</t>
  </si>
  <si>
    <t>Low-double digit royalty on sales up to $300 million</t>
  </si>
  <si>
    <t>Migraine</t>
  </si>
  <si>
    <t>2018, 2020</t>
  </si>
  <si>
    <t>2034-2036</t>
  </si>
  <si>
    <t>Tiered royalty of ~2.5% on first $1.5 billion and ~1.9% on sales &gt;$1.5 billion</t>
  </si>
  <si>
    <r>
      <t>Crysvita</t>
    </r>
    <r>
      <rPr>
        <vertAlign val="superscript"/>
        <sz val="10"/>
        <rFont val="Calibri"/>
        <family val="2"/>
        <scheme val="minor"/>
      </rPr>
      <t>(11)</t>
    </r>
  </si>
  <si>
    <t>X-linked hypophosphatemia</t>
  </si>
  <si>
    <t>10% royalty on EU, U.K. and Switzerland net sales</t>
  </si>
  <si>
    <r>
      <t>Niktimvo</t>
    </r>
    <r>
      <rPr>
        <vertAlign val="superscript"/>
        <sz val="10"/>
        <rFont val="Calibri"/>
        <family val="2"/>
        <scheme val="minor"/>
      </rPr>
      <t>(12)</t>
    </r>
  </si>
  <si>
    <t>Chronic graft-versus-host disease</t>
  </si>
  <si>
    <t>13.8% on U.S. sales</t>
  </si>
  <si>
    <r>
      <t>Skytrofa</t>
    </r>
    <r>
      <rPr>
        <vertAlign val="superscript"/>
        <sz val="10"/>
        <rFont val="Calibri"/>
        <family val="2"/>
        <scheme val="minor"/>
      </rPr>
      <t>(13)</t>
    </r>
  </si>
  <si>
    <t>Growth hormone deficiency</t>
  </si>
  <si>
    <t>9.15% royalty on U.S. net sales, beginning on January 1, 2025</t>
  </si>
  <si>
    <r>
      <t>Yorvipath</t>
    </r>
    <r>
      <rPr>
        <vertAlign val="superscript"/>
        <sz val="10"/>
        <rFont val="Calibri"/>
        <family val="2"/>
        <scheme val="minor"/>
      </rPr>
      <t>(14)</t>
    </r>
  </si>
  <si>
    <t>Hypoparathyroidism</t>
  </si>
  <si>
    <t>3% royalty on U.S. net sales</t>
  </si>
  <si>
    <t>Primary hyperoxaluria type 1</t>
  </si>
  <si>
    <t>2034-2035</t>
  </si>
  <si>
    <t>Tiered mid- to high-single digits royalty</t>
  </si>
  <si>
    <t>Schizophrenia</t>
  </si>
  <si>
    <t>2033-2035</t>
  </si>
  <si>
    <t>Tiered royalty of 3% on first $2 billion, down to ~1% on sales &gt;$2 billion</t>
  </si>
  <si>
    <t>Bladder cancer</t>
  </si>
  <si>
    <t>Early/mid-2030s</t>
  </si>
  <si>
    <t>8% royalty on U.S. net sales</t>
  </si>
  <si>
    <t>TTR amyloidosis</t>
  </si>
  <si>
    <t>1% royalty on worldwide net sales</t>
  </si>
  <si>
    <t>IDHIFA</t>
  </si>
  <si>
    <t>R/R AML with an IDH2 mutation</t>
  </si>
  <si>
    <t>Upward tiered low-double digits to mid-teens royalty</t>
  </si>
  <si>
    <t>Myqorzo</t>
  </si>
  <si>
    <t>oHCM</t>
  </si>
  <si>
    <t>2022, 2024</t>
  </si>
  <si>
    <t>2040-2041</t>
  </si>
  <si>
    <t>Tiered royalty of 4.5% on first $5 billion, down to 1% on sales &gt;$5 billion</t>
  </si>
  <si>
    <r>
      <t>Rytelo</t>
    </r>
    <r>
      <rPr>
        <vertAlign val="superscript"/>
        <sz val="10"/>
        <rFont val="Calibri"/>
        <family val="2"/>
        <scheme val="minor"/>
      </rPr>
      <t>(15)</t>
    </r>
  </si>
  <si>
    <t>Myelodysplastic syndromes</t>
  </si>
  <si>
    <t>2033-2034</t>
  </si>
  <si>
    <t>Tiered royalty of 7.75% on first $500 million U.S. sales, down to 1% on U.S. sales &gt;$1 billion</t>
  </si>
  <si>
    <r>
      <t>Ziihera</t>
    </r>
    <r>
      <rPr>
        <vertAlign val="superscript"/>
        <sz val="10"/>
        <rFont val="Calibri"/>
        <family val="2"/>
        <scheme val="minor"/>
      </rPr>
      <t>(16)</t>
    </r>
  </si>
  <si>
    <t>HER2‑positive gastric and biliary tract cancers</t>
  </si>
  <si>
    <t>2026</t>
  </si>
  <si>
    <t>2035-2038</t>
  </si>
  <si>
    <t>Tiered low to mid-single digit royalty</t>
  </si>
  <si>
    <r>
      <t>Avlayah</t>
    </r>
    <r>
      <rPr>
        <vertAlign val="superscript"/>
        <sz val="10"/>
        <rFont val="Calibri"/>
        <family val="2"/>
        <scheme val="minor"/>
      </rPr>
      <t>(17)</t>
    </r>
  </si>
  <si>
    <t>Hunter syndrome</t>
  </si>
  <si>
    <t>2042-2045</t>
  </si>
  <si>
    <t>9.25% royalty</t>
  </si>
  <si>
    <t>Development-Stage Product Candidates</t>
  </si>
  <si>
    <t xml:space="preserve">The table below provides a summary of the acquisition year, estimated royalty duration, royalty rates and the ownership percentages attributable to Royalty Pharma, net of legacy non-controlling interests for the development stage product candidates in our portfolio. </t>
  </si>
  <si>
    <t>Acquisition Year</t>
  </si>
  <si>
    <t>% Attributable to Royalty Pharma</t>
  </si>
  <si>
    <t>CK-586</t>
  </si>
  <si>
    <t>Heart failure</t>
  </si>
  <si>
    <t>Undisclosed</t>
  </si>
  <si>
    <t>Low- to mid-single digit royalty</t>
  </si>
  <si>
    <r>
      <t>Daraxonrasib</t>
    </r>
    <r>
      <rPr>
        <vertAlign val="superscript"/>
        <sz val="10"/>
        <rFont val="Calibri"/>
        <family val="2"/>
        <scheme val="minor"/>
      </rPr>
      <t>(18)</t>
    </r>
  </si>
  <si>
    <t>RAS mutant pancreatic cancer</t>
  </si>
  <si>
    <t>Hereditary angioedema</t>
  </si>
  <si>
    <t>2040-2042</t>
  </si>
  <si>
    <t>Upward tiered low- to mid-single digit royalty</t>
  </si>
  <si>
    <t>Tourette’s syndrome</t>
  </si>
  <si>
    <t>6% on sales up to $400 million and 10% on sales ≥$400 million</t>
  </si>
  <si>
    <r>
      <t>Frexalimab</t>
    </r>
    <r>
      <rPr>
        <vertAlign val="superscript"/>
        <sz val="10"/>
        <rFont val="Calibri"/>
        <family val="2"/>
        <scheme val="minor"/>
      </rPr>
      <t>(19)</t>
    </r>
  </si>
  <si>
    <t>Multiple sclerosis</t>
  </si>
  <si>
    <t>2041</t>
  </si>
  <si>
    <t>Upward tiered high-single to low-double digits royalty</t>
  </si>
  <si>
    <t>SLE and CLE</t>
  </si>
  <si>
    <t>Mid-single digit royalty</t>
  </si>
  <si>
    <t>Neladalkib</t>
  </si>
  <si>
    <t>Non-small cell lung cancer</t>
  </si>
  <si>
    <t>1.5% royalty</t>
  </si>
  <si>
    <t>5.5% royalty</t>
  </si>
  <si>
    <t>Cardiovasular disease (Lipoprotein(a) reduction)</t>
  </si>
  <si>
    <t>Up to low-double digit tiered royalty</t>
  </si>
  <si>
    <t>Omecamtiv mecarbil</t>
  </si>
  <si>
    <t>Pelabresib</t>
  </si>
  <si>
    <t xml:space="preserve">Myelofibrosis </t>
  </si>
  <si>
    <r>
      <t>Pelacarsen</t>
    </r>
    <r>
      <rPr>
        <vertAlign val="superscript"/>
        <sz val="10"/>
        <rFont val="Calibri"/>
        <family val="2"/>
        <scheme val="minor"/>
      </rPr>
      <t>(20)</t>
    </r>
  </si>
  <si>
    <t>Upward tiered mid-single digit royalty</t>
  </si>
  <si>
    <t>MDD with insomnia symptoms</t>
  </si>
  <si>
    <t>2036-2038</t>
  </si>
  <si>
    <t>TEV-'749</t>
  </si>
  <si>
    <t>Low single digit royalty</t>
  </si>
  <si>
    <r>
      <t>Trontinemab</t>
    </r>
    <r>
      <rPr>
        <vertAlign val="superscript"/>
        <sz val="10"/>
        <rFont val="Calibri"/>
        <family val="2"/>
        <scheme val="minor"/>
      </rPr>
      <t>(21)</t>
    </r>
  </si>
  <si>
    <t xml:space="preserve">Alzheimer’s disease </t>
  </si>
  <si>
    <t>Upward tiered 3.3% to 4.2% royalty</t>
  </si>
  <si>
    <t>Tulmimetostat</t>
  </si>
  <si>
    <t>Hematological malignancies</t>
  </si>
  <si>
    <t>Zidesamtinib</t>
  </si>
  <si>
    <t>TEV-'408</t>
  </si>
  <si>
    <t>Vitiligo</t>
  </si>
  <si>
    <t>Autoimmune diseases</t>
  </si>
  <si>
    <t>Durations shown represent our estimates as of December 31, 2025 or as of acquisition date for royalty acquired in 2026 as applicable, of when a royalty will substantially end, which may vary by geography and may depend on clinical trial results, regulatory approvals (including the timing of such approvals), contractual terms, commercial developments, estimates of regulatory exclusivity and patent expiration dates (which may include estimated patent term extensions) or other factors. There can be no assurances that our royalties will expire when estimated.</t>
  </si>
  <si>
    <t>The royalties in our portfolio are subject to the underlying contractual agreements from which they arise and may be subject to reductions or other adjustments in accordance with the terms of such agreements. Royalty rates apply to annual worldwide net sales unless otherwise stated.</t>
  </si>
  <si>
    <t>Ownership percentages for cystic fibrosis franchise, Erleada and Nurtec ODT/Zavzpret represent blended percentages across multiple royalty interests based on 2025 Royalty Receipts.</t>
  </si>
  <si>
    <t>Royalty is perpetual. We estimate royalty duration of 2039-2041 due to expected Alyftrek patent expiration and potential generic entry thereafter leading to sales decline. We estimate expected Trikafta patent expiration in 2037 and potential generic entry thereafter leading to sales decline. For combination therapies, sales are allocated equally to each of the active pharmaceutical ingredients, with tiered royalties ranging from single digit to subteen percentages on sales of ivacaftor, lumacaftor and tezacaftor, and 4% on sales of elexacaftor. We believe that deuterated ivacaftor (deutivacaftor) is the same as ivacaftor and is therefore royalty-bearing, which would result in a blended royalty of ~8% for Alyftrek. However, Vertex has only paid a royalty of approximately 4% for Alyftrek. As a result, we commenced the dispute resolution process contemplated by the agreements relating to our royalties on Vertex’s cystic fibrosis franchise.</t>
  </si>
  <si>
    <t>We will return to GSK 85% of the royalties in respect of ex-U.S. sales after June 30, 2029 and 85% of the royalties in respect of U.S. sales after December 31, 2030. Royalties are tiered based on sales at 6.5% up to $750 million, 8% between $750 million and $1.25 billion, 9% between $1.25 billion and $2.25 billion, and 10% over $2.25 billion.</t>
  </si>
  <si>
    <t>(6)</t>
  </si>
  <si>
    <t xml:space="preserve">Royalties are tiered based on sales at 8% up to $500 million, 11% between $500 million and $1 billion, 14% between $1 billion and $2 billion, and 16% over $2 billion. </t>
  </si>
  <si>
    <t>(7)</t>
  </si>
  <si>
    <t>We are entitled to royalties on U.S. sales of cabozantinib products through September 2026 and non-U.S. markets through the full term of the royalty.</t>
  </si>
  <si>
    <t>(8)</t>
  </si>
  <si>
    <t>Our royalty interest in Spinraza will revert to Ionis after we receive aggregate Spinraza royalties equal to $475 million or $550 million, depending on the timing and occurrence of certain events. We are entitled to 25% of Ionis’ Spinraza royalty payments of 11% to 15% on sales up to $1.5 billion through 2027, increasing to 45% of royalty payments on sales up to $1.5 billion in 2028.</t>
  </si>
  <si>
    <t>(9)</t>
  </si>
  <si>
    <t>We are entitled to royalties on worldwide net sales of Imdelltra, excluding sales in China.</t>
  </si>
  <si>
    <t>(10)</t>
  </si>
  <si>
    <t>Royalty is perpetual. Years shown represent estimated U.S. and E.U. patent expirations for Orladeyo and potential generic entry thereafter leading to sales decline. We are also entitled to a tiered percentage of sublicense revenue for Orladeyo in certain territories.</t>
  </si>
  <si>
    <t>(11)</t>
  </si>
  <si>
    <t>Royalties expire when we receive aggregate royalties equal to $608 million if that occurs in respect of sales through December 31, 2030, and otherwise when we receive aggregate royalties of $800 million.</t>
  </si>
  <si>
    <t>(12)</t>
  </si>
  <si>
    <t>Royalties expire when we receive aggregate royalties equal to $822.5 million.</t>
  </si>
  <si>
    <t>(13)</t>
  </si>
  <si>
    <t>Royalty is perpetual; range shown represents period from the last date that the first potential cap can be achieved to the date of expected patent expiration and potential sales decline based on potential biosimilar entry. Royalties expire when we receive aggregate royalties equal to $248 million if that occurs in respect of sales through December 31, 2031, and otherwise when we receive aggregate royalties of $289 million.</t>
  </si>
  <si>
    <t>(14)</t>
  </si>
  <si>
    <t>Royalties expire when we receive aggregate royalties equal to $247.5 million if that occurs in respect of sales through December 31, 2029, and otherwise when we receive aggregate royalties of $300 million.</t>
  </si>
  <si>
    <t>(15)</t>
  </si>
  <si>
    <t>Royalties are tiered based on U.S. net sales at 7.75% on first $500 million, 3% between $500 million and $1 billion, and down to 1% over $1 billion. Royalties expire when we receive aggregate royalties equal to $206.25 million if that occurs in respect of sales through June 30, 2031, and otherwise when we receive aggregate royalties of $250 million.</t>
  </si>
  <si>
    <t>(16)</t>
  </si>
  <si>
    <t>(17)</t>
  </si>
  <si>
    <t>Assuming the funding of additional $75 million upon achieving European Medicines Agency approval of Avlayah by December 31, 2029, royalties expire when we receive aggregate royalties equal to $687.5 million if that occurs in respect of sales through March 31, 2039, and otherwise when we receive aggregate royalties of $825 million.</t>
  </si>
  <si>
    <t>(18)</t>
  </si>
  <si>
    <t>Royalty rates shown reflect royalties on drawn tranches only. Royalty rate on sales of $0-2 billion may increase in the years from 2030 to 2041 in the event that sales in the immediate prior year are below an agreed-upon threshold.</t>
  </si>
  <si>
    <t>(19)</t>
  </si>
  <si>
    <t>We are entitled to 100% of net royalties on sales of frexalimab of up to $2 billion and share a minority of the royalties above this threshold with ImmuNext, Inc.'s former shareholders.</t>
  </si>
  <si>
    <t>(20)</t>
  </si>
  <si>
    <t>We are entitled to 25% of Ionis’ royalty payments of mid-teens to low-twenties on pelacarsen sales.</t>
  </si>
  <si>
    <t>(21)</t>
  </si>
  <si>
    <t>We are entitled to 60% of Novartis’ royalty payments ranging from 5.5% to 7% of trontinemab sales.</t>
  </si>
  <si>
    <t>Portfolio Receipts with % attributable to RP</t>
  </si>
  <si>
    <t>Key Calculation Disclosures:</t>
  </si>
  <si>
    <t>- Portfolio receipts lag product performance by one quarter and therefore gross receipts can be estimated by applying the royalty rate as noted in the Portfolio Royalty Terms tab to the preceding quarter’s marketer-announced net revenues on a product-by-product basis.</t>
  </si>
  <si>
    <t xml:space="preserve">- For example, the royalty receipts received by Royalty Pharma on Tremfya in the fourth quarter of 2025 ($56 million) reflected worldwide net sales of the product in the third quarter of 2025 ($1,424 million based on reported results from Johnson &amp; Johnson) and the tiered mid-single digit royalty rate on annual worldwide net sales. </t>
  </si>
  <si>
    <t xml:space="preserve">- Implied royalty rates are calculated for quarter(s) where we have received royalties over the sales reported for the proceeding quarter(s). </t>
  </si>
  <si>
    <t>- In cases where incremental royalty interests have been purchased over time, the blended aggregate royalty rates and % attributable to Royalty Pharma is shown in each period.</t>
  </si>
  <si>
    <t>Reported sales</t>
  </si>
  <si>
    <t>Implied royalty rate %</t>
  </si>
  <si>
    <r>
      <t>Gross receipts</t>
    </r>
    <r>
      <rPr>
        <b/>
        <vertAlign val="superscript"/>
        <sz val="10"/>
        <rFont val="Calibri"/>
        <family val="2"/>
        <scheme val="minor"/>
      </rPr>
      <t>(3)</t>
    </r>
  </si>
  <si>
    <r>
      <t>% Attributable to RP</t>
    </r>
    <r>
      <rPr>
        <i/>
        <vertAlign val="superscript"/>
        <sz val="10"/>
        <rFont val="Calibri"/>
        <family val="2"/>
        <scheme val="minor"/>
      </rPr>
      <t>(4)</t>
    </r>
  </si>
  <si>
    <t>Net receipts</t>
  </si>
  <si>
    <r>
      <t>Reported sales</t>
    </r>
    <r>
      <rPr>
        <vertAlign val="superscript"/>
        <sz val="10"/>
        <rFont val="Calibri"/>
        <family val="2"/>
        <scheme val="minor"/>
      </rPr>
      <t>(5)</t>
    </r>
  </si>
  <si>
    <t>nm</t>
  </si>
  <si>
    <r>
      <t>Reported sales</t>
    </r>
    <r>
      <rPr>
        <vertAlign val="superscript"/>
        <sz val="10"/>
        <rFont val="Calibri"/>
        <family val="2"/>
        <scheme val="minor"/>
      </rPr>
      <t>(6)</t>
    </r>
  </si>
  <si>
    <r>
      <t>Reported sales</t>
    </r>
    <r>
      <rPr>
        <vertAlign val="superscript"/>
        <sz val="10"/>
        <rFont val="Calibri"/>
        <family val="2"/>
        <scheme val="minor"/>
      </rPr>
      <t>(7)</t>
    </r>
  </si>
  <si>
    <t>n/a</t>
  </si>
  <si>
    <t>Cabometyx/
Cometriq</t>
  </si>
  <si>
    <t>Gross receipts</t>
  </si>
  <si>
    <t>Nurtec ODT/
Zavzpret</t>
  </si>
  <si>
    <r>
      <t>Reported sales</t>
    </r>
    <r>
      <rPr>
        <vertAlign val="superscript"/>
        <sz val="10"/>
        <rFont val="Calibri"/>
        <family val="2"/>
        <scheme val="minor"/>
      </rPr>
      <t>(10)</t>
    </r>
  </si>
  <si>
    <r>
      <t>Expired products</t>
    </r>
    <r>
      <rPr>
        <b/>
        <vertAlign val="superscript"/>
        <sz val="10"/>
        <rFont val="Calibri"/>
        <family val="2"/>
        <scheme val="minor"/>
      </rPr>
      <t>(11)</t>
    </r>
  </si>
  <si>
    <t>nm: not meaningful</t>
  </si>
  <si>
    <t>Cash receipts on our royalties generally lag product performance by one quarter and therefore gross receipts can be estimated by applying the royalty rate as noted in the Portfolio Royalty Terms tab to the preceding quarter’s marketer-announced net revenues on a product-by-product basis.</t>
  </si>
  <si>
    <t>Represents ownership percentage attributable to Royalty Pharma, net of legacy non-controlling interests.</t>
  </si>
  <si>
    <t xml:space="preserve">Sales for Xtandi, Evrysdi, Crysvita, Skytrofa and Yorvipath reported in foreign currencies by the respective marketers are translated to USD at the average exchange rates for the respective periods. </t>
  </si>
  <si>
    <t>Sales for Imbruvica include U.S. revenues reported by AbbVie and ex-U.S. revenues reported by Johnson &amp; Johnson.</t>
  </si>
  <si>
    <t xml:space="preserve">Voranigo sales are not disclosed by Servier. </t>
  </si>
  <si>
    <t>Sales for Cabometyx/Cometriq include revenues reported by Exelixis in U.S. dollars and revenues reported by Ipsen in Euro, which are translated to U.S. dollars at the average exchange rates for the respective periods. Beginnning in Q1 2023, sales also include revenues reported by Takeda in Japanese yen which are translated to U.S. dollars at the average exchange rates for the respective periods.</t>
  </si>
  <si>
    <t xml:space="preserve">Reflects revenues reported for Orladeyo except for Q4 2020, which are based on internal estimates. </t>
  </si>
  <si>
    <t>Reflects revenues reported for Nurtec ODT except for Q3 2022, which are based on internal estimates. Zavzpret sales are not disclosed by Pfizer.</t>
  </si>
  <si>
    <t>Visible Alpha Consensus Estimates</t>
  </si>
  <si>
    <r>
      <t>Visible Alpha Marketer Consensus Estimates</t>
    </r>
    <r>
      <rPr>
        <b/>
        <vertAlign val="superscript"/>
        <sz val="10"/>
        <color rgb="FFFFFFFF"/>
        <rFont val="Calibri"/>
        <family val="2"/>
        <scheme val="minor"/>
      </rPr>
      <t>(1)(2)</t>
    </r>
  </si>
  <si>
    <t>Visible Alpha Marketer(s)</t>
  </si>
  <si>
    <t>Vertex</t>
  </si>
  <si>
    <r>
      <t>Trikafta</t>
    </r>
    <r>
      <rPr>
        <vertAlign val="superscript"/>
        <sz val="10"/>
        <color rgb="FF000000"/>
        <rFont val="Calibri"/>
        <family val="2"/>
        <scheme val="minor"/>
      </rPr>
      <t>(3)</t>
    </r>
  </si>
  <si>
    <r>
      <t>Alyftrek</t>
    </r>
    <r>
      <rPr>
        <vertAlign val="superscript"/>
        <sz val="10"/>
        <color rgb="FF000000"/>
        <rFont val="Calibri"/>
        <family val="2"/>
        <scheme val="minor"/>
      </rPr>
      <t>(3)</t>
    </r>
  </si>
  <si>
    <t>GSK</t>
  </si>
  <si>
    <t>Biogen</t>
  </si>
  <si>
    <t>Roche</t>
  </si>
  <si>
    <t>Astellas</t>
  </si>
  <si>
    <t>Johnson &amp; Johnson</t>
  </si>
  <si>
    <t>AbbVie, Johnson &amp; Johnson</t>
  </si>
  <si>
    <t>Novartis</t>
  </si>
  <si>
    <t>Refer to footnote (4)</t>
  </si>
  <si>
    <t>Servier</t>
  </si>
  <si>
    <t>Refer to footnote (5)</t>
  </si>
  <si>
    <r>
      <t>Cabometyx/Cometriq</t>
    </r>
    <r>
      <rPr>
        <vertAlign val="superscript"/>
        <sz val="10"/>
        <rFont val="Calibri"/>
        <family val="2"/>
      </rPr>
      <t>(6)</t>
    </r>
  </si>
  <si>
    <t>Exelixis</t>
  </si>
  <si>
    <t>Gilead</t>
  </si>
  <si>
    <t>Amgen</t>
  </si>
  <si>
    <t>Alnylam</t>
  </si>
  <si>
    <t>BioCryst</t>
  </si>
  <si>
    <t>Merck &amp; Co.</t>
  </si>
  <si>
    <r>
      <t>Nurtec ODT/Zavzpret</t>
    </r>
    <r>
      <rPr>
        <vertAlign val="superscript"/>
        <sz val="10"/>
        <color rgb="FF000000"/>
        <rFont val="Calibri"/>
        <family val="2"/>
        <scheme val="minor"/>
      </rPr>
      <t>(7)</t>
    </r>
  </si>
  <si>
    <t>Pfizer</t>
  </si>
  <si>
    <t>Kyowa Kirin</t>
  </si>
  <si>
    <t>Lilly</t>
  </si>
  <si>
    <t>Syndax</t>
  </si>
  <si>
    <t>Ascendis</t>
  </si>
  <si>
    <t xml:space="preserve">Bristol Myers Squibb </t>
  </si>
  <si>
    <t>Cytokinetics</t>
  </si>
  <si>
    <t>Avlayah</t>
  </si>
  <si>
    <t>Denali</t>
  </si>
  <si>
    <r>
      <t>Selected Development-Stage Product Candidates</t>
    </r>
    <r>
      <rPr>
        <b/>
        <vertAlign val="superscript"/>
        <sz val="10"/>
        <color rgb="FF000000"/>
        <rFont val="Calibri"/>
        <family val="2"/>
        <scheme val="minor"/>
      </rPr>
      <t>(8)</t>
    </r>
  </si>
  <si>
    <t>Visible Alpha Marketer</t>
  </si>
  <si>
    <t>Pharvaris</t>
  </si>
  <si>
    <t>Zenas</t>
  </si>
  <si>
    <t>Teva</t>
  </si>
  <si>
    <t>Nuvalent</t>
  </si>
  <si>
    <t>Revolution Medicines</t>
  </si>
  <si>
    <t>Consensus sales are excluded for years after 2026 due to loss of exclusivity.</t>
  </si>
  <si>
    <t>Consensus sales estimates are not available for Voranigo.</t>
  </si>
  <si>
    <t>Cabometyx/Cometriq consensus sales estimates for years after 2026 exclude U.S. revenue based on our current expectation of our royalty on U.S. sales expiring in 2026.</t>
  </si>
  <si>
    <t>Reflects worldwide consensus sales estimates for Nurtec ODT only. Zavzpret sales are not included in these consensus sales estimates.</t>
  </si>
  <si>
    <t>Consensus sales estimates for selected development-stage product are presented on a risk-adjusted basis.</t>
  </si>
  <si>
    <t>Other Significant Funding Arrangements</t>
  </si>
  <si>
    <t>Funded</t>
  </si>
  <si>
    <t>Required Future Draw</t>
  </si>
  <si>
    <t>Potential Future Draw</t>
  </si>
  <si>
    <t>Total Repayments Based on Amounts Funded</t>
  </si>
  <si>
    <t>Payments Received to Date</t>
  </si>
  <si>
    <r>
      <t>Cytokinetics Commercial Launch Funding</t>
    </r>
    <r>
      <rPr>
        <vertAlign val="superscript"/>
        <sz val="10"/>
        <rFont val="Calibri"/>
        <family val="2"/>
        <scheme val="minor"/>
      </rPr>
      <t>(1)</t>
    </r>
  </si>
  <si>
    <r>
      <t>Cytokinetics Development Funding</t>
    </r>
    <r>
      <rPr>
        <vertAlign val="superscript"/>
        <sz val="10"/>
        <color rgb="FF000000"/>
        <rFont val="Calibri"/>
        <family val="2"/>
        <scheme val="minor"/>
      </rPr>
      <t>(2)</t>
    </r>
  </si>
  <si>
    <t>Refer to footnote (2)</t>
  </si>
  <si>
    <r>
      <t>Teva Development Co-Funding Arrangement for TEV-'749</t>
    </r>
    <r>
      <rPr>
        <vertAlign val="superscript"/>
        <sz val="10"/>
        <rFont val="Calibri"/>
        <family val="2"/>
        <scheme val="minor"/>
      </rPr>
      <t>(3)</t>
    </r>
  </si>
  <si>
    <t>Refer to footnote (3)</t>
  </si>
  <si>
    <r>
      <t>Biogen R&amp;D Funding Arrangement for Litifilimab</t>
    </r>
    <r>
      <rPr>
        <vertAlign val="superscript"/>
        <sz val="10"/>
        <color rgb="FF000000"/>
        <rFont val="Calibri"/>
        <family val="2"/>
        <scheme val="minor"/>
      </rPr>
      <t>(4)</t>
    </r>
  </si>
  <si>
    <t>Revolution Medicines Funding Arrangement</t>
  </si>
  <si>
    <r>
      <t>Royalty</t>
    </r>
    <r>
      <rPr>
        <vertAlign val="superscript"/>
        <sz val="10"/>
        <color rgb="FF000000"/>
        <rFont val="Calibri"/>
        <family val="2"/>
        <scheme val="minor"/>
      </rPr>
      <t>(5)</t>
    </r>
  </si>
  <si>
    <r>
      <t>Loan</t>
    </r>
    <r>
      <rPr>
        <vertAlign val="superscript"/>
        <sz val="10"/>
        <color rgb="FF000000"/>
        <rFont val="Calibri"/>
        <family val="2"/>
        <scheme val="minor"/>
      </rPr>
      <t>(6)</t>
    </r>
  </si>
  <si>
    <t>N/A - no amounts funded to date</t>
  </si>
  <si>
    <r>
      <t>Teva Development Co-Funding Arrangement for TEV-'408</t>
    </r>
    <r>
      <rPr>
        <vertAlign val="superscript"/>
        <sz val="10"/>
        <rFont val="Calibri"/>
        <family val="2"/>
        <scheme val="minor"/>
      </rPr>
      <t>(7)</t>
    </r>
  </si>
  <si>
    <t>Refer to footnote (7)</t>
  </si>
  <si>
    <t>Johnson &amp; Johnson R&amp;D Co-Funding Arrangement for JNJ-4804</t>
  </si>
  <si>
    <t xml:space="preserve">Out of the seven tranches, we have funded a total of $275 million under tranches one, four, five and six. Quarterly payments on tranche one began in the fourth quarter of 2023 and continue through the first quarter of 2032. Quarterly payments on tranche four will begin in the first quarter of 2027 and continue through the second quarter of 2035. Quarterly payments on tranche five will begin in the third quarter of 2027 and continue through the fourth quarter of 2035. Quarterly payments on tranche six began in the first quarter of 2026 and will continue through the second quarter of 2034. </t>
  </si>
  <si>
    <t>If a Phase 3 trial of omecamtiv mecarbil is positive and FDA approval is received within a specific timeframe, we will receive payments of $100 million and the greater of an incremental 2% royalty on omecamtiv mecarbil, or quarterly fixed payments ranging from $5 million to $8 million per quarter for 18 quarters and an incremental 2% royalty thereafter. Alternatively, if FDA approval is not received within a specific timeframe, we will receive 18 quarterly fixed payments totaling $240 million. Alternatively, if a Phase 3 clinical trial is not positive within a specific timeframe, we will receive 22 quarterly fixed payments totaling $230 million.</t>
  </si>
  <si>
    <t>If TEV-'749 is approved by the FDA, we will receive payments totalling $100 million in addition to royalty payments based on worldwide sales of TEV-'749.</t>
  </si>
  <si>
    <t>The term loan is comprised of three $250 million tranches at SOFR plus 5.75% (3.5% SOFR floor) which mature six years after the first tranche is drawn. Revolution Medicines is required to draw the first tranche upon the occurrence of a certain regulatory milestone and has the option to draw the remaining tranches upon the achievement of certain sales-based milestones.</t>
  </si>
  <si>
    <t xml:space="preserve"> </t>
  </si>
  <si>
    <t>Portfolio Receipts Drivers</t>
  </si>
  <si>
    <t>Q1 2026 vs. Q1 2025</t>
  </si>
  <si>
    <t>Cystic fibrosis franchise*</t>
  </si>
  <si>
    <t>Primarily due to strong cystic fibrosis patient demand, a modest benefit from channel inventory and higher net prices in the United States, while ex-U.S. saw solid performance across multiple geographies.</t>
  </si>
  <si>
    <t>Benefited from continued strong volume growth across all regions, reflecting patient demand, single inhaler triple therapy class growth, and increased market share.</t>
  </si>
  <si>
    <t>Due to increased competition in rest of world, partially offset by continued resilience in the United States.</t>
  </si>
  <si>
    <t>Attributable to growth in International markets due to tender-related buying and strong performance in Europe. Additionally, Royalty Receipts benefited from the incremental royalties we acquired in the fourth quarter of 2025.</t>
  </si>
  <si>
    <t>Attributable to lower sales in the United States, partially offset by continued growth across ex-U.S. regions.</t>
  </si>
  <si>
    <t>Driven by market share gains and market growth, including strong uptake across recently launched inflammatory bowel disease indications.</t>
  </si>
  <si>
    <t>Reflecting continued competitive dynamics and Medicare Part D redesign.</t>
  </si>
  <si>
    <t xml:space="preserve">Due to generic competition as well as revenue deduction adjustments in the United States.  </t>
  </si>
  <si>
    <t>Driven by its strong launch in the United States.</t>
  </si>
  <si>
    <t>Primarily driven by continued demand growth from uptake in combination with Opdivo in first-line renal cell carcinoma and previously treated advanced neuroendocrine tumors (“NET”).</t>
  </si>
  <si>
    <t>Primarily due to higher sales in the first nine months of 2025 as compared to the first nine months of 2024, which resulted in less royalty-bearing sales in the fourth quarter of 2025 due to the $1.5 billion sales cap, which was achieved in both years.</t>
  </si>
  <si>
    <t>Driven by higher demand in breast cancer treatment.</t>
  </si>
  <si>
    <t>Mainly due to strong performance in the United States following its second quarter 2025 launch in ATTR cardiomyopathy. We acquired the Amvuttra royalty in the fourth quarter of 2025 and began receiving Royalty Receipts in the first quarter of 2026.</t>
  </si>
  <si>
    <t>Other products</t>
  </si>
  <si>
    <t>Driven by Niktimvo, Skytrofa and Yorvipath, partially offset by the timing of Soliqua royalty payments.</t>
  </si>
  <si>
    <t xml:space="preserve">Includes payments for Airsupra, Bosulif and Cytokinetics. The change is primarily attributable to the $9.7 million quarterly repayment on the MorphoSys Development Funding Bonds received in the prior year period. </t>
  </si>
  <si>
    <t>*Includes Kalydeco, Orkambi, Symdeko/Symkevi, Trikafta/Kaftrio, and Alyftrek.</t>
  </si>
  <si>
    <t>Royalties expire when we receive aggregate royalties equal to $412.5 million if that occurs prior to December 31, 2033, and otherwise when we receive aggregate royalties of $481.25 million.</t>
  </si>
  <si>
    <t xml:space="preserve">Return on Invested Capital (“ROIC”) is calculated as Adjusted EBITDA plus accelerated receipts, less nominal equity performance awards earned (“ROIC Adjusted EBITDA”) divided by the average of Invested Capital at Work at the beginning and end of the year. Invested Capital at Work is calculated as total cumulative Capital Deployment less cumulative Capital Deployment on expired or partially expired products. Invested Capital at Work represents capital deployed for all active investments. Using net cash provided by operating activities, the closest GAAP measure to ROIC Adjusted EBITDA, the ratios are 16.1%, 17.7%, 14.8%, 13.7%, 17.1%, 14.1%, 11.5% and 12.1% for ROIC, based on 2019, 2020, 2021, 2022, 2023, 2024, 2025 and Q1 2026 LTM respectively. </t>
  </si>
  <si>
    <t xml:space="preserve">Return on Invested Equity (“ROIE”) is calculated as Portfolio Cash Flow plus accelerated receipts, less nominal equity performance awards earned (“ROIE Portfolio Cash Flow”) divided by the average of Invested Equity at Work at year-end and prior year-end. Invested Equity at Work is calculated as Invested Capital at Work less net debt. Net debt is calculated as principal value of debt, less the sum of cash and cash equivalents and marketable securities as of each period end. Using net cash provided by operating activities, the closest GAAP measure to ROIE Portfolio Cash Flow, the ratios are 27.8%, 29.0%, 22.2%, 20.8%, 25.3%, 20.8%, 18.0% and 18.7% for ROIE, based on 2019, 2020, 2021, 2022, 2023, 2024, 2025 and Q1 2026 LTM respectively. </t>
  </si>
  <si>
    <t>We will receive payment of up to $250 million if certain regulatory milestones are met plus royalties.</t>
  </si>
  <si>
    <t>We will provide initial funding of up to $75 million and have the option to provide up to an additional $425 million to accelerate the clinical development of TEV-‘408. If TEV-'408 is approved by the FDA and launched, we will receive milestone payments in addition to royalty payments based on worldwide sales of TEV-408.</t>
  </si>
  <si>
    <t>IgG4-RD</t>
  </si>
  <si>
    <t>AML: acute myelogenous leukemia; CLE: cutaneous lupus erythematosus; COPD: chronic obstructive pulmonary disease; HER2: human epidermal growth factor receptor 2; IDH2: isocitrate dehydrogenase-2; IgG4-RD: Immunoglobulin G4 related disease; ITP: immune thrombocytopenic purpura; MDD: major depressive disorder; oHCM: obstructive hypertrophic cardiomyopathy; R/R: relapsed/refractory; RAS: Rat Sarcoma viral oncogene homologs; SLE: systemic lupus erythematosus; TTR: transthyretin</t>
  </si>
  <si>
    <t xml:space="preserve">Q1 2026 sales were not available as the marketers have not reported by May 5, 2026. </t>
  </si>
  <si>
    <r>
      <t>Reported sales</t>
    </r>
    <r>
      <rPr>
        <vertAlign val="superscript"/>
        <sz val="10"/>
        <rFont val="Calibri"/>
        <family val="2"/>
        <scheme val="minor"/>
      </rPr>
      <t>(5)(12)</t>
    </r>
  </si>
  <si>
    <r>
      <t>Reported sales</t>
    </r>
    <r>
      <rPr>
        <vertAlign val="superscript"/>
        <sz val="10"/>
        <rFont val="Calibri"/>
        <family val="2"/>
        <scheme val="minor"/>
      </rPr>
      <t>(12)</t>
    </r>
  </si>
  <si>
    <t>$253 million, +1%</t>
  </si>
  <si>
    <t>$98 million, +15%</t>
  </si>
  <si>
    <t>$59 million, -3%</t>
  </si>
  <si>
    <t>$80 million, +51%</t>
  </si>
  <si>
    <t>$51 million, -3%</t>
  </si>
  <si>
    <t>$64 million, +79%</t>
  </si>
  <si>
    <t>$38 million, -17%</t>
  </si>
  <si>
    <t>$17 million, -61%</t>
  </si>
  <si>
    <t>$47 million, +140%</t>
  </si>
  <si>
    <t>$23 million, +9%</t>
  </si>
  <si>
    <t>$12 million, -9%</t>
  </si>
  <si>
    <t>$13 million, +7%</t>
  </si>
  <si>
    <t>$17 million, n/a</t>
  </si>
  <si>
    <t>$8 million, n/a</t>
  </si>
  <si>
    <t>$108 million, +12%</t>
  </si>
  <si>
    <t>$38 million, -25%</t>
  </si>
  <si>
    <t>Tiered royalty of 4.55% on the first $2 billion, 2.5% on sales between $2 billion and $4 billion, and 1% on sales between $4 billion and $8 billion</t>
  </si>
  <si>
    <r>
      <t>Reported sales</t>
    </r>
    <r>
      <rPr>
        <vertAlign val="superscript"/>
        <sz val="10"/>
        <rFont val="Calibri"/>
        <family val="2"/>
        <scheme val="minor"/>
      </rPr>
      <t>(9)(12)</t>
    </r>
  </si>
  <si>
    <t>Drivers of Portfolio Receipts in the first quarter of 2026 are discussed below, based on commentary from the marketers of the products underlying the royalties in the preceding quarter (as receipts generally lag product performance by one calendar quarter). The section below excludes comments from marketers around foreign exchange, which was a modest benefit across the company’s portfolio.</t>
  </si>
  <si>
    <t xml:space="preserve">We will provide funding in five $250 million tranches in exchange for tiered royalties on annual worldwide net sales of daraxonrasib (and zoldonrasib if approved in an overlapping daraxonrasib indication). Tranche one was funded in June 2025. Tranche two was funded in May 2026. Revolution Medicines has the option to draw the remaining tranches upon the achievement of certain clinical, regulatory or sales-based milestones. </t>
  </si>
  <si>
    <t>Driven by its strong global launch as it establishes a new standard of care in second-line extensive stage small cell lung cancer. We acquired the Imdelltra royalty in the third quarter of 2025 and began receiving Royalty Receipts in the fourth quarter of 2025.</t>
  </si>
  <si>
    <r>
      <t>Reported sales</t>
    </r>
    <r>
      <rPr>
        <vertAlign val="superscript"/>
        <sz val="10"/>
        <rFont val="Calibri"/>
        <family val="2"/>
        <scheme val="minor"/>
      </rPr>
      <t>(8)(12)</t>
    </r>
  </si>
  <si>
    <t>Up to $75 million committed for Phase 2b R&amp;D to be funded over 5 quarters, option for up to an additional $425m</t>
  </si>
  <si>
    <t>Represents worldwide consensus sales estimates based on Visible Alpha for marketers as of May 5, 2026 except for: (i) Imbruvica is comprised of AbbVie U.S. consensus sales estimates and Johnson &amp; Johnson ex-U.S. consensus sales estimates, (ii) Cabometyx/Cometriq is comprised of Exelixis consensus sales estimates for the U.S., Japan and Rest of World, and (iii) Crysvita is based on Kyowa Kirin EU consensus sales estimates.</t>
  </si>
  <si>
    <t>For marketers where consensus sales estimates are not reported in U.S. dollars, we converted the estimates to U.S. dollars based on the applicable spot foreign exchange rates as of May 4, 2026 based on FactSet.</t>
  </si>
  <si>
    <t>For 2026-2029, 14 brokers forecast Alyftrek and 16 brokers forecast Trikafta.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</si>
</sst>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 #,##0,;* \(#,##0,\);* \-;_(@_)"/>
    <numFmt numFmtId="167" formatCode="mmmm\ yyyy"/>
    <numFmt numFmtId="168" formatCode="#,##0_);\(#,##0\);&quot;-&quot;"/>
    <numFmt numFmtId="169" formatCode="&quot;$&quot;#,##0,;* \(#,##0,\);\ \-;_(@_)"/>
    <numFmt numFmtId="170" formatCode="&quot;$&quot;#,##0_);&quot;$&quot;\(#,##0\)"/>
    <numFmt numFmtId="171" formatCode="_(* #,##0_);_(* \(#,##0\);_(* &quot;-&quot;??_)"/>
    <numFmt numFmtId="172" formatCode="&quot;$&quot;#,##0_);\(#,##0\);#,##0_);@_)"/>
    <numFmt numFmtId="173" formatCode="_(&quot;$&quot;* #,##0_);_(&quot;$&quot;* \(#,##0\);_(&quot;$&quot;* &quot;-&quot;??_);_(@_)"/>
    <numFmt numFmtId="174" formatCode="0.000%"/>
    <numFmt numFmtId="175" formatCode="_(#,##0%_);\(#,##0%\);_(&quot;–&quot;_)_%;_(@_)_%"/>
    <numFmt numFmtId="176" formatCode="_(* #,##0.000000_);_(* \(#,##0.000000\);_(* &quot;-&quot;??_);_(@_)"/>
    <numFmt numFmtId="177" formatCode="_(* #,##0.0000000_);_(* \(#,##0.0000000\);_(* &quot;-&quot;??_);_(@_)"/>
    <numFmt numFmtId="178" formatCode="0.00000%"/>
    <numFmt numFmtId="179" formatCode="[$$]#,##0.000_);\([$$]#,##0.000\);[$$]#,##0.000_);@_)"/>
    <numFmt numFmtId="180" formatCode="_-* #,##0.00_-;\-* #,##0.00_-;_-* &quot;-&quot;??_-;_-@_-"/>
    <numFmt numFmtId="181" formatCode="_-&quot;$&quot;* #,##0.00_-;\-&quot;$&quot;* #,##0.00_-;_-&quot;$&quot;* &quot;-&quot;??_-;_-@_-"/>
    <numFmt numFmtId="182" formatCode="[$-409]General"/>
    <numFmt numFmtId="183" formatCode="_-* #,##0.00\ &quot;€&quot;_-;\-* #,##0.00\ &quot;€&quot;_-;_-* &quot;-&quot;??\ &quot;€&quot;_-;_-@_-"/>
    <numFmt numFmtId="184" formatCode="_-* #,##0.00\ _€_-;\-* #,##0.00\ _€_-;_-* &quot;-&quot;??\ _€_-;_-@_-"/>
    <numFmt numFmtId="185" formatCode="0.0000"/>
    <numFmt numFmtId="186" formatCode="_(* #,##0_);_(* \(#,##0\);_(* &quot;-&quot;_);@_)"/>
    <numFmt numFmtId="187" formatCode="0.000000"/>
    <numFmt numFmtId="188" formatCode="&quot;$&quot;#,##0.0_);\(&quot;$&quot;#,##0.0\)"/>
    <numFmt numFmtId="189" formatCode="&quot;$&quot;#,##0.000_);[Red]\(&quot;$&quot;#,##0.000\)"/>
    <numFmt numFmtId="190" formatCode="#,##0.0_);[Red]\(#,##0.0\)"/>
    <numFmt numFmtId="191" formatCode="#,##0.000_);[Red]\(#,##0.000\)"/>
    <numFmt numFmtId="192" formatCode="0.00000000"/>
    <numFmt numFmtId="193" formatCode="\$#,##0.000000_);[Red]&quot;($&quot;#,##0.000000\)"/>
    <numFmt numFmtId="194" formatCode="_(* #,##0.00_);_(* \(#,##0.00\);_(* \-??_);_(@_)"/>
    <numFmt numFmtId="195" formatCode="#,##0.0\ ;\(#,##0.0\)"/>
    <numFmt numFmtId="196" formatCode="0.00%;\(0.00\)%"/>
    <numFmt numFmtId="197" formatCode="0.000\x"/>
    <numFmt numFmtId="198" formatCode="_(&quot;Quarterly:&quot;* 0.000%"/>
    <numFmt numFmtId="199" formatCode=";;;"/>
    <numFmt numFmtId="200" formatCode="_(###0&quot;A&quot;_)_%;_(\(###0\)_%;\ _(&quot;–&quot;_)_%;\ @_(_%"/>
    <numFmt numFmtId="201" formatCode="&quot;£&quot;#,##0.00;[Red]\-&quot;£&quot;#,##0.00"/>
    <numFmt numFmtId="202" formatCode="&quot;£&quot;#,##0;[Red]\-&quot;£&quot;#,##0"/>
    <numFmt numFmtId="203" formatCode="#,##0.0_);\(#,##0.0\)"/>
    <numFmt numFmtId="204" formatCode="&quot;$&quot;_(#,##0.00_);&quot;$&quot;\(#,##0.00\)"/>
    <numFmt numFmtId="205" formatCode="\+\ #\ ??/??;[Red]\ \-\ #\ ??/??"/>
    <numFmt numFmtId="206" formatCode="0.00_)"/>
    <numFmt numFmtId="207" formatCode="#,##0.000%;\-#,##0.000%;\-\%"/>
    <numFmt numFmtId="208" formatCode="[Blue]#,##0\ \ \ ;[Blue]\(#,##0\)\ \ "/>
    <numFmt numFmtId="209" formatCode="&quot;£&quot;#,##0;\-&quot;£&quot;#,##0"/>
    <numFmt numFmtId="210" formatCode="#,##0.0\x_);\(#,##0.0\x\);#,##0.0\x_);@_)"/>
    <numFmt numFmtId="211" formatCode="#,##0.0000;\(#,##0.0000\)"/>
    <numFmt numFmtId="212" formatCode="m/d/yy_%_);;**"/>
    <numFmt numFmtId="213" formatCode="_(* #,##0.00_)&quot;mm&quot;;_(* \(#,##0.00\);_(* &quot;-&quot;??_);_(@_)"/>
    <numFmt numFmtId="214" formatCode="[Blue]0.0%;[Blue]\-0.0%"/>
    <numFmt numFmtId="215" formatCode=".000"/>
    <numFmt numFmtId="216" formatCode="#,##0.0\p"/>
    <numFmt numFmtId="217" formatCode="#,##0.000000000"/>
    <numFmt numFmtId="218" formatCode="&quot;$&quot;#,##0.0;\(&quot;$&quot;#,##0\)"/>
    <numFmt numFmtId="219" formatCode="#,##0.0000000000"/>
    <numFmt numFmtId="220" formatCode="&quot;$&quot;#,##0.000_%_);\(&quot;$&quot;#,##0.000\)_%;**;@_%_)"/>
    <numFmt numFmtId="221" formatCode="mmmmm\-yy"/>
    <numFmt numFmtId="222" formatCode="General_)&quot;Months&quot;"/>
    <numFmt numFmtId="223" formatCode="#,##0.0_%_);\(#,##0.0\)_%;**;@_%_)"/>
    <numFmt numFmtId="224" formatCode="_(&quot;$&quot;#,##0_);_(&quot;$&quot;\(#,##0\);_(\ &quot;--&quot;_);_(@_)"/>
    <numFmt numFmtId="225" formatCode="#,##0.00;\(#,##0.00\);&quot;-&quot;"/>
    <numFmt numFmtId="226" formatCode="_(0.00%_);\(0.00%\);_(&quot;–&quot;_)_%;\ @_(_%"/>
    <numFmt numFmtId="227" formatCode="&quot;$&quot;#\ ?/?"/>
    <numFmt numFmtId="228" formatCode="#,##0.0_)_x;\(#,##0.0\)_x;#,##0.0_)_x;@_)"/>
    <numFmt numFmtId="229" formatCode="#,##0.00\x"/>
    <numFmt numFmtId="230" formatCode="*$#,##0.0_);[Red]\(*$#,##0.0\)"/>
    <numFmt numFmtId="231" formatCode="0.0%_);\(0.0%\);**;@_%_)"/>
    <numFmt numFmtId="232" formatCode="&quot;(+) Debt @ &quot;mm/dd/yy"/>
    <numFmt numFmtId="233" formatCode="#,##0.000000_);\(#,##0.000000\)"/>
    <numFmt numFmtId="234" formatCode="0_)"/>
    <numFmt numFmtId="235" formatCode="&quot;$&quot;#,##0.0_)_);\(&quot;$&quot;#,##0.0\)_);&quot;$&quot;#,##0.0_)_);@_%_)"/>
    <numFmt numFmtId="236" formatCode="\I\n\c\/\(d\ \ "/>
    <numFmt numFmtId="237" formatCode="0.0_%"/>
    <numFmt numFmtId="238" formatCode="0.0_ &quot;  &quot;"/>
    <numFmt numFmtId="239" formatCode="0.0\x"/>
    <numFmt numFmtId="240" formatCode="#,##0.00\x;\(#,##0.00\x\)"/>
    <numFmt numFmtId="241" formatCode="dd\-mmm\-yyyy"/>
    <numFmt numFmtId="242" formatCode="_(0.0%_);\(0.0%\);_(&quot;&quot;\–&quot;&quot;_)_%;\ @_(_%"/>
    <numFmt numFmtId="243" formatCode="&quot;Stock Price @ &quot;mm/dd/yy"/>
    <numFmt numFmtId="244" formatCode="&quot;$&quot;#,##0.000_%_);\(&quot;$&quot;#,##0.000\)_%;&quot;$&quot;#,##0.000_%_);@_%_)"/>
    <numFmt numFmtId="245" formatCode="#,##0.000;\-#,##0.000;\-\ "/>
    <numFmt numFmtId="246" formatCode="#,##0.0_x_)_);&quot;NM&quot;_x_)_);#,##0.0_x_)_);@_x_)_)"/>
    <numFmt numFmtId="247" formatCode="_-* #,##0.00\ _P_t_s_-;\-* #,##0.00\ _P_t_s_-;_-* &quot;-&quot;??\ _P_t_s_-;_-@_-"/>
    <numFmt numFmtId="248" formatCode="_(&quot;$&quot;\ #,##0_);_(&quot;$&quot;\(#,##0\);_(\ &quot;--&quot;_);_(@_)"/>
    <numFmt numFmtId="249" formatCode="&quot;$&quot;#,##0.0;[Red]\(&quot;$&quot;#,##0.0\)"/>
    <numFmt numFmtId="250" formatCode="0.0\x&quot;    &quot;"/>
    <numFmt numFmtId="251" formatCode="#,##0.00_x"/>
    <numFmt numFmtId="252" formatCode="&quot;$&quot;#,##0.0_%_);\(&quot;$&quot;#,##0.0\)_%;**;@_%_)"/>
    <numFmt numFmtId="253" formatCode="#,##0.0;\(#,##0.0\)"/>
    <numFmt numFmtId="254" formatCode="#,##0_);\(#,##0\);#,##0_);@_)"/>
    <numFmt numFmtId="255" formatCode="0.0\x_)_);&quot;NM&quot;_x_)_);0.0\ \x_)_);@_%_)"/>
    <numFmt numFmtId="256" formatCode="0.0\ \x\ ;&quot;NM   &quot;;0.0\ \x"/>
    <numFmt numFmtId="257" formatCode="&quot;Diluted Shares @ &quot;mm/dd/yy"/>
    <numFmt numFmtId="258" formatCode="\F\R\F\ #,##0.0_%_);\(\F\R\F\ #,##0.0\)_%;\G\R\ #,##0.0_%_);@_%_)"/>
    <numFmt numFmtId="259" formatCode="#,##0.0\x_);\(#,##0.0\x\);#,##0.0\x_);\ @_)"/>
    <numFmt numFmtId="260" formatCode="#,##0.000_%_);\(&quot;$&quot;#,##0.000\)_%;**;@_%_)"/>
    <numFmt numFmtId="261" formatCode="0.0&quot; x&quot;"/>
    <numFmt numFmtId="262" formatCode="_(* #,##0.000_);_(* \(#,##0.000\);_(* \-??_);_(@_)"/>
    <numFmt numFmtId="263" formatCode="#,##0_%_);\(#,##0\)_%;#,##0_%_);@_%_)"/>
    <numFmt numFmtId="264" formatCode="#,##0_%_);\(#,##0\)_%;**;@_%_)"/>
    <numFmt numFmtId="265" formatCode="#,##0.00_%_);\(#,##0.00\)_%;#,##0.00_%_);@_%_)"/>
    <numFmt numFmtId="266" formatCode="0_%_);\(0\)_%;0_%_);@_%_)"/>
    <numFmt numFmtId="267" formatCode="\$#,##0.0;&quot;($&quot;#,##0.0\);\$#,##0.0"/>
    <numFmt numFmtId="268" formatCode="\£#,##0.0;&quot;(£&quot;#,##0.0\);\£#,##0.0"/>
    <numFmt numFmtId="269" formatCode="\$#,##0.0_);[Red]&quot;($&quot;#,##0.0\)"/>
    <numFmt numFmtId="270" formatCode="\$#,##0.00_);[Red]&quot;($&quot;#,##0.00\)"/>
    <numFmt numFmtId="271" formatCode="\$#,##0.000_);[Red]&quot;($&quot;#,##0.000\)"/>
    <numFmt numFmtId="272" formatCode="\$#,##0_%_);&quot;($&quot;#,##0\)_%;\$#,##0_%_);@_%_)"/>
    <numFmt numFmtId="273" formatCode="\$#,##0.00_%_);&quot;($&quot;#,##0.00\)_%;\$#,##0.00_%_);@_%_)"/>
    <numFmt numFmtId="274" formatCode="#,##0.0\x_;\(###0.0&quot;x)&quot;"/>
    <numFmt numFmtId="275" formatCode="#,##0.\x_;\(###0.0&quot;x)&quot;"/>
    <numFmt numFmtId="276" formatCode="#,###.\x_;\(###0.0&quot;xx&quot;;\¾"/>
    <numFmt numFmtId="277" formatCode="\$#,##0.00_);&quot;($&quot;#,##0.00\)"/>
    <numFmt numFmtId="278" formatCode="m/d/yy_%_)"/>
    <numFmt numFmtId="279" formatCode="yyyy"/>
    <numFmt numFmtId="280" formatCode="\$#,##0.0_);&quot;($&quot;#,##0.0\)"/>
    <numFmt numFmtId="281" formatCode="\$#,##0_);[Red]&quot;($&quot;#,##0\)"/>
    <numFmt numFmtId="282" formatCode="_(\$* #,##0_);_(\$* \(#,##0\);_(\$* \-_);_(@_)"/>
    <numFmt numFmtId="283" formatCode="#,##0.000_);\(#,##0.000\)"/>
    <numFmt numFmtId="284" formatCode="0.00%_);[Red]\(0.00%\)"/>
    <numFmt numFmtId="285" formatCode="0.0\%_);\(0.0&quot;%)&quot;;0.0\%_);@_%_)"/>
    <numFmt numFmtId="286" formatCode="#,##0.00\x_);[Red]\(#,##0.00&quot;x)&quot;"/>
    <numFmt numFmtId="287" formatCode="#,##0.0\x_)_);\(#,##0.0&quot;x)&quot;_);#,##0.0\x_)_);@_%_)"/>
    <numFmt numFmtId="288" formatCode="0.0%_%;\(0.0%\)_%"/>
    <numFmt numFmtId="289" formatCode="0.0%;[Red]\(0.0%\)"/>
    <numFmt numFmtId="290" formatCode="#,##0.0\%_);\(#,##0.0&quot;%)&quot;;#,##0.0\%_);@_%_)"/>
    <numFmt numFmtId="291" formatCode="0.0%_);[Red]\(0.0%\)"/>
    <numFmt numFmtId="292" formatCode="#,##0.000%;\-#,##0.000%;&quot;-%&quot;"/>
    <numFmt numFmtId="293" formatCode="#,##0.000;\-#,##0.000;&quot;- &quot;"/>
    <numFmt numFmtId="294" formatCode="General_)"/>
    <numFmt numFmtId="295" formatCode="[$$]#,##0_);\([$$]#,##0\);[$$]#,##0_);@_)"/>
  </numFmts>
  <fonts count="1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Calibri"/>
      <family val="2"/>
      <scheme val="minor"/>
    </font>
    <font>
      <sz val="10"/>
      <name val="Calibri"/>
      <family val="2"/>
      <scheme val="minor"/>
    </font>
    <font>
      <b/>
      <sz val="10"/>
      <name val="Calibri"/>
      <family val="2"/>
      <scheme val="minor"/>
    </font>
    <font>
      <i/>
      <sz val="10"/>
      <name val="Calibri"/>
      <family val="2"/>
      <scheme val="minor"/>
    </font>
    <font>
      <b/>
      <u/>
      <sz val="10"/>
      <name val="Calibri"/>
      <family val="2"/>
      <scheme val="minor"/>
    </font>
    <font>
      <sz val="10"/>
      <color theme="1"/>
      <name val="Calibri"/>
      <family val="2"/>
      <scheme val="minor"/>
    </font>
    <font>
      <sz val="12"/>
      <name val="Calibri"/>
      <family val="2"/>
      <scheme val="minor"/>
    </font>
    <font>
      <sz val="10"/>
      <color rgb="FF000000"/>
      <name val="Calibri"/>
      <family val="2"/>
      <scheme val="minor"/>
    </font>
    <font>
      <sz val="8"/>
      <name val="Calibri"/>
      <family val="2"/>
      <scheme val="minor"/>
    </font>
    <font>
      <b/>
      <sz val="10"/>
      <color theme="0"/>
      <name val="Calibri"/>
      <family val="2"/>
      <scheme val="minor"/>
    </font>
    <font>
      <b/>
      <sz val="10"/>
      <color rgb="FF7097EA"/>
      <name val="Calibri"/>
      <family val="2"/>
      <scheme val="minor"/>
    </font>
    <font>
      <sz val="10"/>
      <name val="Arial"/>
      <family val="2"/>
    </font>
    <font>
      <b/>
      <vertAlign val="superscript"/>
      <sz val="10"/>
      <color theme="0"/>
      <name val="Calibri"/>
      <family val="2"/>
      <scheme val="minor"/>
    </font>
    <font>
      <vertAlign val="superscript"/>
      <sz val="10"/>
      <name val="Calibri"/>
      <family val="2"/>
      <scheme val="minor"/>
    </font>
    <font>
      <b/>
      <vertAlign val="superscript"/>
      <sz val="10"/>
      <name val="Calibri"/>
      <family val="2"/>
      <scheme val="minor"/>
    </font>
    <font>
      <i/>
      <vertAlign val="superscript"/>
      <sz val="10"/>
      <name val="Calibri"/>
      <family val="2"/>
      <scheme val="minor"/>
    </font>
    <font>
      <sz val="10"/>
      <color theme="1"/>
      <name val="Calibri"/>
      <family val="2"/>
    </font>
    <font>
      <b/>
      <vertAlign val="superscript"/>
      <sz val="10"/>
      <color rgb="FFFFFFFF"/>
      <name val="Calibri"/>
      <family val="2"/>
      <scheme val="minor"/>
    </font>
    <font>
      <sz val="10"/>
      <color rgb="FF20295D"/>
      <name val="Calibri"/>
      <family val="2"/>
      <scheme val="minor"/>
    </font>
    <font>
      <i/>
      <sz val="10"/>
      <color rgb="FF000000"/>
      <name val="Calibri"/>
      <family val="2"/>
      <scheme val="minor"/>
    </font>
    <font>
      <b/>
      <sz val="10"/>
      <color rgb="FFFFFFFF"/>
      <name val="Calibri"/>
      <family val="2"/>
      <scheme val="minor"/>
    </font>
    <font>
      <vertAlign val="superscript"/>
      <sz val="10"/>
      <color rgb="FF000000"/>
      <name val="Calibri"/>
      <family val="2"/>
      <scheme val="minor"/>
    </font>
    <font>
      <b/>
      <sz val="10"/>
      <color rgb="FF000000"/>
      <name val="Calibri"/>
      <family val="2"/>
      <scheme val="minor"/>
    </font>
    <font>
      <b/>
      <u/>
      <sz val="10"/>
      <color rgb="FF000000"/>
      <name val="Calibri"/>
      <family val="2"/>
      <scheme val="minor"/>
    </font>
    <font>
      <b/>
      <vertAlign val="superscript"/>
      <sz val="10"/>
      <color rgb="FF000000"/>
      <name val="Calibri"/>
      <family val="2"/>
      <scheme val="minor"/>
    </font>
    <font>
      <vertAlign val="superscript"/>
      <sz val="10"/>
      <name val="Calibri"/>
      <family val="2"/>
    </font>
    <font>
      <i/>
      <sz val="8"/>
      <name val="Calibri"/>
      <family val="2"/>
      <scheme val="minor"/>
    </font>
    <font>
      <b/>
      <sz val="8"/>
      <color theme="0"/>
      <name val="Calibri"/>
      <family val="2"/>
      <scheme val="minor"/>
    </font>
    <font>
      <b/>
      <sz val="9"/>
      <name val="Arial"/>
      <family val="2"/>
    </font>
    <font>
      <sz val="9"/>
      <name val="Arial"/>
      <family val="2"/>
    </font>
    <font>
      <b/>
      <sz val="10"/>
      <name val="Arial"/>
      <family val="2"/>
    </font>
    <font>
      <sz val="8"/>
      <name val="Arial"/>
      <family val="2"/>
    </font>
    <font>
      <b/>
      <sz val="8"/>
      <name val="Arial"/>
      <family val="2"/>
    </font>
    <font>
      <sz val="10"/>
      <name val="Calibri"/>
      <family val="2"/>
    </font>
    <font>
      <u/>
      <sz val="11"/>
      <color theme="10"/>
      <name val="Calibri"/>
      <family val="2"/>
      <scheme val="minor"/>
    </font>
    <font>
      <i/>
      <sz val="8"/>
      <name val="Arial"/>
      <family val="2"/>
    </font>
    <font>
      <sz val="12"/>
      <color rgb="FFFF0000"/>
      <name val="Calibri"/>
      <family val="2"/>
      <scheme val="minor"/>
    </font>
    <font>
      <i/>
      <sz val="12"/>
      <color rgb="FFFF0000"/>
      <name val="Calibri"/>
      <family val="2"/>
      <scheme val="minor"/>
    </font>
    <font>
      <sz val="10"/>
      <color rgb="FFFF0000"/>
      <name val="Calibri"/>
      <family val="2"/>
      <scheme val="minor"/>
    </font>
    <font>
      <sz val="8"/>
      <name val="Calibri"/>
      <family val="2"/>
    </font>
    <font>
      <b/>
      <u val="singleAccounting"/>
      <sz val="10"/>
      <color rgb="FF000000"/>
      <name val="Calibri"/>
      <family val="2"/>
      <scheme val="minor"/>
    </font>
    <font>
      <b/>
      <sz val="10"/>
      <color theme="1"/>
      <name val="Calibri"/>
      <family val="2"/>
      <scheme val="minor"/>
    </font>
    <font>
      <sz val="10"/>
      <color rgb="FF000000"/>
      <name val="Arial"/>
      <family val="2"/>
    </font>
    <font>
      <sz val="10"/>
      <color rgb="FFED0000"/>
      <name val="Calibri"/>
      <family val="2"/>
      <scheme val="minor"/>
    </font>
    <font>
      <vertAlign val="superscript"/>
      <sz val="10"/>
      <color theme="1"/>
      <name val="Calibri"/>
      <family val="2"/>
      <scheme val="minor"/>
    </font>
    <font>
      <b/>
      <sz val="10"/>
      <color rgb="FFFF0000"/>
      <name val="Calibri"/>
      <family val="2"/>
      <scheme val="minor"/>
    </font>
    <font>
      <b/>
      <sz val="18"/>
      <color rgb="FF000000"/>
      <name val="Arial"/>
      <family val="2"/>
    </font>
    <font>
      <b/>
      <sz val="16"/>
      <color rgb="FF000000"/>
      <name val="Arial"/>
      <family val="2"/>
    </font>
    <font>
      <sz val="14"/>
      <color rgb="FF000000"/>
      <name val="Arial"/>
      <family val="2"/>
    </font>
    <font>
      <sz val="12"/>
      <color rgb="FF000000"/>
      <name val="Arial"/>
      <family val="2"/>
    </font>
    <font>
      <sz val="10"/>
      <color rgb="FF20295D"/>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1"/>
      <name val="Arial"/>
      <family val="2"/>
    </font>
    <font>
      <sz val="9"/>
      <color theme="1"/>
      <name val="Arial"/>
      <family val="2"/>
    </font>
    <font>
      <sz val="10"/>
      <color rgb="FF000000"/>
      <name val="Times New Roman"/>
      <family val="1"/>
    </font>
    <font>
      <b/>
      <sz val="8"/>
      <color indexed="8"/>
      <name val="Arial"/>
      <family val="2"/>
    </font>
    <font>
      <sz val="8"/>
      <color indexed="8"/>
      <name val="Arial"/>
      <family val="2"/>
    </font>
    <font>
      <sz val="10"/>
      <name val="Times New Roman"/>
      <family val="1"/>
    </font>
    <font>
      <b/>
      <sz val="10"/>
      <name val="Times New Roman"/>
      <family val="1"/>
    </font>
    <font>
      <u/>
      <sz val="10"/>
      <name val="Arial"/>
      <family val="2"/>
    </font>
    <font>
      <sz val="12"/>
      <color theme="1"/>
      <name val="Calibri"/>
      <family val="2"/>
      <scheme val="minor"/>
    </font>
    <font>
      <sz val="10"/>
      <color indexed="8"/>
      <name val="Arial"/>
      <family val="2"/>
    </font>
    <font>
      <u/>
      <sz val="10"/>
      <color theme="10"/>
      <name val="Times New Roman"/>
      <family val="1"/>
    </font>
    <font>
      <u/>
      <sz val="10"/>
      <color indexed="12"/>
      <name val="Arial"/>
      <family val="2"/>
    </font>
    <font>
      <sz val="10"/>
      <name val="Geneva"/>
      <family val="2"/>
    </font>
    <font>
      <sz val="8"/>
      <color theme="1"/>
      <name val="Calibri"/>
      <family val="2"/>
      <scheme val="minor"/>
    </font>
    <font>
      <sz val="11"/>
      <color rgb="FF000000"/>
      <name val="Calibri"/>
      <family val="2"/>
    </font>
    <font>
      <i/>
      <sz val="9"/>
      <color theme="1"/>
      <name val="Calibri"/>
      <family val="2"/>
      <scheme val="minor"/>
    </font>
    <font>
      <b/>
      <sz val="8"/>
      <color indexed="12"/>
      <name val="Calibri"/>
      <family val="2"/>
      <scheme val="minor"/>
    </font>
    <font>
      <b/>
      <sz val="11"/>
      <color rgb="FF329664"/>
      <name val="Calibri"/>
      <family val="2"/>
      <scheme val="minor"/>
    </font>
    <font>
      <b/>
      <sz val="11"/>
      <color rgb="FF0000C0"/>
      <name val="Calibri"/>
      <family val="2"/>
      <scheme val="minor"/>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sz val="8"/>
      <name val="Times New Roman"/>
      <family val="1"/>
    </font>
    <font>
      <b/>
      <sz val="8"/>
      <name val="Times New Roman"/>
      <family val="1"/>
    </font>
    <font>
      <sz val="8"/>
      <color indexed="12"/>
      <name val="Arial"/>
      <family val="2"/>
    </font>
    <font>
      <sz val="10"/>
      <name val="GillSans"/>
      <family val="2"/>
    </font>
    <font>
      <sz val="10"/>
      <name val="Baskerville MT"/>
    </font>
    <font>
      <sz val="10"/>
      <name val="Century Schoolbook"/>
      <family val="1"/>
    </font>
    <font>
      <sz val="12"/>
      <name val="???"/>
      <family val="1"/>
      <charset val="129"/>
    </font>
    <font>
      <sz val="12"/>
      <name val="Arial"/>
      <family val="2"/>
    </font>
    <font>
      <sz val="10"/>
      <color indexed="8"/>
      <name val="MS Sans Serif"/>
      <family val="2"/>
    </font>
    <font>
      <sz val="10"/>
      <name val="MS Sans Serif"/>
      <family val="2"/>
    </font>
    <font>
      <sz val="10"/>
      <color indexed="8"/>
      <name val="Palatino"/>
      <family val="1"/>
    </font>
    <font>
      <strike/>
      <sz val="8"/>
      <name val="Arial"/>
      <family val="2"/>
    </font>
    <font>
      <sz val="10"/>
      <color indexed="9"/>
      <name val="Arial"/>
      <family val="2"/>
    </font>
    <font>
      <sz val="11"/>
      <color indexed="12"/>
      <name val="Book Antiqua"/>
      <family val="1"/>
    </font>
    <font>
      <sz val="10"/>
      <name val="Courier New"/>
      <family val="3"/>
    </font>
    <font>
      <sz val="8"/>
      <color indexed="18"/>
      <name val="Times New Roman"/>
      <family val="1"/>
    </font>
    <font>
      <b/>
      <u/>
      <sz val="12"/>
      <name val="Times New Roman"/>
      <family val="1"/>
    </font>
    <font>
      <u/>
      <sz val="8"/>
      <color indexed="12"/>
      <name val="Times New Roman"/>
      <family val="1"/>
    </font>
    <font>
      <sz val="8"/>
      <color indexed="12"/>
      <name val="Times New Roman"/>
      <family val="1"/>
    </font>
    <font>
      <u val="double"/>
      <sz val="10"/>
      <name val="Arial"/>
      <family val="2"/>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sz val="18"/>
      <name val="Helvetica-Black"/>
      <family val="2"/>
    </font>
    <font>
      <i/>
      <sz val="14"/>
      <name val="Palatino"/>
      <family val="1"/>
    </font>
    <font>
      <b/>
      <sz val="11"/>
      <color indexed="56"/>
      <name val="Calibri"/>
      <family val="2"/>
    </font>
    <font>
      <u/>
      <sz val="8.5"/>
      <color indexed="12"/>
      <name val="Arial"/>
      <family val="2"/>
    </font>
    <font>
      <sz val="11"/>
      <color indexed="53"/>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7"/>
      <name val="Palatino"/>
      <family val="1"/>
    </font>
    <font>
      <sz val="8"/>
      <color indexed="17"/>
      <name val="Times New Roman"/>
      <family val="1"/>
    </font>
    <font>
      <sz val="6"/>
      <color indexed="16"/>
      <name val="Palatino"/>
      <family val="1"/>
    </font>
    <font>
      <b/>
      <sz val="13"/>
      <color indexed="56"/>
      <name val="Calibri"/>
      <family val="2"/>
    </font>
    <font>
      <sz val="11"/>
      <color indexed="59"/>
      <name val="Calibri"/>
      <family val="2"/>
    </font>
    <font>
      <sz val="10"/>
      <color indexed="12"/>
      <name val="Palatino"/>
      <family val="1"/>
    </font>
    <font>
      <b/>
      <i/>
      <sz val="16"/>
      <name val="Arial"/>
      <family val="2"/>
    </font>
    <font>
      <sz val="10"/>
      <name val="HelveticaNeue Condensed"/>
      <family val="2"/>
    </font>
    <font>
      <sz val="12"/>
      <color indexed="12"/>
      <name val="Times New Roman"/>
      <family val="1"/>
    </font>
    <font>
      <b/>
      <sz val="12"/>
      <name val="Times New Roman"/>
      <family val="1"/>
    </font>
    <font>
      <sz val="10"/>
      <name val="Palatino"/>
      <family val="1"/>
    </font>
    <font>
      <b/>
      <sz val="26"/>
      <name val="Times New Roman"/>
      <family val="1"/>
    </font>
    <font>
      <b/>
      <sz val="18"/>
      <name val="Times New Roman"/>
      <family val="1"/>
    </font>
    <font>
      <sz val="10"/>
      <color indexed="16"/>
      <name val="Helvetica-Black"/>
      <family val="2"/>
    </font>
    <font>
      <b/>
      <sz val="8"/>
      <color indexed="18"/>
      <name val="Times New Roman"/>
      <family val="1"/>
    </font>
    <font>
      <b/>
      <sz val="9"/>
      <name val="Palatino"/>
      <family val="1"/>
    </font>
    <font>
      <sz val="9"/>
      <color indexed="30"/>
      <name val="Helvetica-Black"/>
      <family val="2"/>
    </font>
    <font>
      <b/>
      <sz val="10"/>
      <name val="Palatino"/>
      <family val="1"/>
    </font>
    <font>
      <sz val="7"/>
      <name val="Times New Roman"/>
      <family val="1"/>
    </font>
    <font>
      <sz val="12"/>
      <name val="Times New Roman"/>
      <family val="1"/>
    </font>
    <font>
      <b/>
      <sz val="18"/>
      <color indexed="56"/>
      <name val="Cambria"/>
      <family val="2"/>
    </font>
    <font>
      <b/>
      <sz val="10"/>
      <color indexed="16"/>
      <name val="Times New Roman"/>
      <family val="1"/>
    </font>
    <font>
      <u/>
      <sz val="8"/>
      <color indexed="8"/>
      <name val="Arial"/>
      <family val="2"/>
    </font>
    <font>
      <sz val="10"/>
      <color indexed="9"/>
      <name val="Times New Roman"/>
      <family val="1"/>
    </font>
    <font>
      <sz val="8"/>
      <color indexed="9"/>
      <name val="Arial"/>
      <family val="2"/>
    </font>
    <font>
      <sz val="14"/>
      <name val="ＭＳ 明朝"/>
      <family val="1"/>
      <charset val="128"/>
    </font>
    <font>
      <sz val="10"/>
      <name val="Geneva"/>
    </font>
    <font>
      <u/>
      <sz val="8"/>
      <color theme="10"/>
      <name val="Geneva"/>
    </font>
  </fonts>
  <fills count="9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rgb="FFBDD6E7"/>
        <bgColor indexed="64"/>
      </patternFill>
    </fill>
    <fill>
      <patternFill patternType="solid">
        <fgColor rgb="FFDFDFDF"/>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7"/>
        <bgColor indexed="42"/>
      </patternFill>
    </fill>
    <fill>
      <patternFill patternType="solid">
        <fgColor indexed="10"/>
        <bgColor indexed="16"/>
      </patternFill>
    </fill>
    <fill>
      <patternFill patternType="solid">
        <fgColor indexed="20"/>
        <bgColor indexed="36"/>
      </patternFill>
    </fill>
    <fill>
      <patternFill patternType="solid">
        <fgColor indexed="28"/>
        <bgColor indexed="41"/>
      </patternFill>
    </fill>
    <fill>
      <patternFill patternType="solid">
        <fgColor indexed="33"/>
        <bgColor indexed="36"/>
      </patternFill>
    </fill>
    <fill>
      <patternFill patternType="solid">
        <fgColor indexed="58"/>
        <bgColor indexed="39"/>
      </patternFill>
    </fill>
    <fill>
      <patternFill patternType="solid">
        <fgColor indexed="36"/>
        <bgColor indexed="20"/>
      </patternFill>
    </fill>
    <fill>
      <patternFill patternType="solid">
        <fgColor indexed="41"/>
        <bgColor indexed="28"/>
      </patternFill>
    </fill>
    <fill>
      <patternFill patternType="solid">
        <fgColor indexed="37"/>
        <bgColor indexed="58"/>
      </patternFill>
    </fill>
    <fill>
      <patternFill patternType="solid">
        <fgColor indexed="31"/>
        <bgColor indexed="44"/>
      </patternFill>
    </fill>
    <fill>
      <patternFill patternType="solid">
        <fgColor indexed="45"/>
        <bgColor indexed="51"/>
      </patternFill>
    </fill>
    <fill>
      <patternFill patternType="solid">
        <fgColor indexed="38"/>
        <bgColor indexed="20"/>
      </patternFill>
    </fill>
    <fill>
      <patternFill patternType="solid">
        <fgColor indexed="25"/>
        <bgColor indexed="22"/>
      </patternFill>
    </fill>
    <fill>
      <patternFill patternType="solid">
        <fgColor indexed="15"/>
        <bgColor indexed="31"/>
      </patternFill>
    </fill>
    <fill>
      <patternFill patternType="solid">
        <fgColor indexed="14"/>
        <bgColor indexed="47"/>
      </patternFill>
    </fill>
    <fill>
      <patternFill patternType="solid">
        <fgColor indexed="24"/>
        <bgColor indexed="54"/>
      </patternFill>
    </fill>
    <fill>
      <patternFill patternType="solid">
        <fgColor indexed="29"/>
        <bgColor indexed="46"/>
      </patternFill>
    </fill>
    <fill>
      <patternFill patternType="solid">
        <fgColor indexed="21"/>
        <bgColor indexed="38"/>
      </patternFill>
    </fill>
    <fill>
      <patternFill patternType="solid">
        <fgColor indexed="46"/>
        <bgColor indexed="55"/>
      </patternFill>
    </fill>
    <fill>
      <patternFill patternType="solid">
        <fgColor indexed="54"/>
        <bgColor indexed="44"/>
      </patternFill>
    </fill>
    <fill>
      <patternFill patternType="solid">
        <fgColor indexed="51"/>
        <bgColor indexed="47"/>
      </patternFill>
    </fill>
    <fill>
      <patternFill patternType="darkGray">
        <fgColor indexed="57"/>
        <bgColor indexed="23"/>
      </patternFill>
    </fill>
    <fill>
      <patternFill patternType="darkGray">
        <fgColor indexed="60"/>
        <bgColor indexed="23"/>
      </patternFill>
    </fill>
    <fill>
      <patternFill patternType="solid">
        <fgColor indexed="50"/>
        <bgColor indexed="19"/>
      </patternFill>
    </fill>
    <fill>
      <patternFill patternType="solid">
        <fgColor indexed="23"/>
        <bgColor indexed="57"/>
      </patternFill>
    </fill>
    <fill>
      <patternFill patternType="darkGray">
        <fgColor indexed="57"/>
        <bgColor indexed="24"/>
      </patternFill>
    </fill>
    <fill>
      <patternFill patternType="solid">
        <fgColor indexed="52"/>
        <bgColor indexed="53"/>
      </patternFill>
    </fill>
    <fill>
      <patternFill patternType="solid">
        <fgColor indexed="61"/>
        <bgColor indexed="14"/>
      </patternFill>
    </fill>
    <fill>
      <patternFill patternType="solid">
        <fgColor indexed="39"/>
        <bgColor indexed="58"/>
      </patternFill>
    </fill>
    <fill>
      <patternFill patternType="darkGray">
        <fgColor indexed="55"/>
        <bgColor indexed="46"/>
      </patternFill>
    </fill>
    <fill>
      <patternFill patternType="solid">
        <fgColor indexed="35"/>
        <bgColor indexed="42"/>
      </patternFill>
    </fill>
    <fill>
      <patternFill patternType="solid">
        <fgColor indexed="32"/>
        <bgColor indexed="26"/>
      </patternFill>
    </fill>
    <fill>
      <patternFill patternType="solid">
        <fgColor indexed="34"/>
        <bgColor indexed="43"/>
      </patternFill>
    </fill>
    <fill>
      <patternFill patternType="solid">
        <fgColor indexed="9"/>
        <bgColor indexed="39"/>
      </patternFill>
    </fill>
    <fill>
      <patternFill patternType="solid">
        <fgColor indexed="22"/>
        <bgColor indexed="25"/>
      </patternFill>
    </fill>
    <fill>
      <patternFill patternType="solid">
        <fgColor indexed="47"/>
        <bgColor indexed="51"/>
      </patternFill>
    </fill>
    <fill>
      <patternFill patternType="solid">
        <fgColor indexed="8"/>
        <bgColor indexed="18"/>
      </patternFill>
    </fill>
    <fill>
      <patternFill patternType="solid">
        <fgColor indexed="26"/>
        <bgColor indexed="32"/>
      </patternFill>
    </fill>
    <fill>
      <patternFill patternType="solid">
        <fgColor indexed="40"/>
        <bgColor indexed="57"/>
      </patternFill>
    </fill>
    <fill>
      <patternFill patternType="darkGray">
        <fgColor indexed="59"/>
        <bgColor indexed="63"/>
      </patternFill>
    </fill>
    <fill>
      <patternFill patternType="solid">
        <fgColor indexed="16"/>
        <bgColor indexed="63"/>
      </patternFill>
    </fill>
  </fills>
  <borders count="6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hair">
        <color auto="1"/>
      </bottom>
      <diagonal/>
    </border>
    <border>
      <left/>
      <right style="thin">
        <color rgb="FF000000"/>
      </right>
      <top style="thin">
        <color indexed="64"/>
      </top>
      <bottom/>
      <diagonal/>
    </border>
    <border>
      <left/>
      <right style="thin">
        <color rgb="FF000000"/>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auto="1"/>
      </top>
      <bottom style="hair">
        <color auto="1"/>
      </bottom>
      <diagonal/>
    </border>
    <border>
      <left style="thin">
        <color rgb="FF000000"/>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indexed="63"/>
      </left>
      <right style="thin">
        <color indexed="63"/>
      </right>
      <top style="thin">
        <color indexed="63"/>
      </top>
      <bottom style="thin">
        <color indexed="63"/>
      </bottom>
      <diagonal/>
    </border>
    <border>
      <left/>
      <right/>
      <top style="medium">
        <color indexed="8"/>
      </top>
      <bottom/>
      <diagonal/>
    </border>
    <border>
      <left style="thin">
        <color indexed="9"/>
      </left>
      <right style="thin">
        <color indexed="9"/>
      </right>
      <top style="thin">
        <color indexed="9"/>
      </top>
      <bottom style="thin">
        <color indexed="9"/>
      </bottom>
      <diagonal/>
    </border>
    <border>
      <left/>
      <right/>
      <top/>
      <bottom style="medium">
        <color indexed="8"/>
      </bottom>
      <diagonal/>
    </border>
    <border>
      <left/>
      <right/>
      <top/>
      <bottom style="thin">
        <color indexed="44"/>
      </bottom>
      <diagonal/>
    </border>
    <border>
      <left/>
      <right style="thin">
        <color indexed="8"/>
      </right>
      <top style="thin">
        <color indexed="8"/>
      </top>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7"/>
      </bottom>
      <diagonal/>
    </border>
    <border>
      <left style="thin">
        <color indexed="8"/>
      </left>
      <right style="thin">
        <color indexed="8"/>
      </right>
      <top style="thin">
        <color indexed="8"/>
      </top>
      <bottom style="thin">
        <color indexed="8"/>
      </bottom>
      <diagonal/>
    </border>
    <border>
      <left/>
      <right/>
      <top/>
      <bottom style="double">
        <color indexed="53"/>
      </bottom>
      <diagonal/>
    </border>
    <border>
      <left/>
      <right/>
      <top style="thin">
        <color indexed="57"/>
      </top>
      <bottom style="double">
        <color indexed="57"/>
      </bottom>
      <diagonal/>
    </border>
    <border>
      <left/>
      <right/>
      <top/>
      <bottom style="thick">
        <color indexed="4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thin">
        <color indexed="8"/>
      </top>
      <bottom/>
      <diagonal/>
    </border>
    <border>
      <left/>
      <right/>
      <top style="thick">
        <color indexed="8"/>
      </top>
      <bottom style="thin">
        <color indexed="8"/>
      </bottom>
      <diagonal/>
    </border>
    <border>
      <left/>
      <right/>
      <top/>
      <bottom style="thick">
        <color indexed="18"/>
      </bottom>
      <diagonal/>
    </border>
    <border>
      <left style="hair">
        <color auto="1"/>
      </left>
      <right/>
      <top/>
      <bottom style="dotted">
        <color indexed="64"/>
      </bottom>
      <diagonal/>
    </border>
    <border>
      <left/>
      <right/>
      <top/>
      <bottom style="dotted">
        <color indexed="64"/>
      </bottom>
      <diagonal/>
    </border>
    <border>
      <left/>
      <right style="hair">
        <color auto="1"/>
      </right>
      <top/>
      <bottom style="dotted">
        <color indexed="64"/>
      </bottom>
      <diagonal/>
    </border>
  </borders>
  <cellStyleXfs count="1508">
    <xf numFmtId="0" fontId="0"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 fillId="0" borderId="0"/>
    <xf numFmtId="44" fontId="17" fillId="0" borderId="0" applyFont="0" applyFill="0" applyBorder="0" applyAlignment="0" applyProtection="0"/>
    <xf numFmtId="0" fontId="22" fillId="0" borderId="0"/>
    <xf numFmtId="9" fontId="5" fillId="0" borderId="0" applyFont="0" applyFill="0" applyBorder="0" applyAlignment="0" applyProtection="0"/>
    <xf numFmtId="44" fontId="5" fillId="0" borderId="0" applyFont="0" applyFill="0" applyBorder="0" applyAlignment="0" applyProtection="0"/>
    <xf numFmtId="0" fontId="40"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48" fillId="0" borderId="0" applyBorder="0">
      <alignment wrapText="1"/>
    </xf>
    <xf numFmtId="0" fontId="52" fillId="0" borderId="0" applyBorder="0">
      <alignment wrapText="1"/>
    </xf>
    <xf numFmtId="0" fontId="53" fillId="0" borderId="0" applyBorder="0">
      <alignment wrapText="1"/>
    </xf>
    <xf numFmtId="0" fontId="54" fillId="0" borderId="0" applyBorder="0">
      <alignment wrapText="1"/>
    </xf>
    <xf numFmtId="0" fontId="55" fillId="0" borderId="0" applyBorder="0">
      <alignment wrapText="1"/>
    </xf>
    <xf numFmtId="0" fontId="57" fillId="0" borderId="0" applyNumberFormat="0" applyFill="0" applyBorder="0" applyAlignment="0" applyProtection="0"/>
    <xf numFmtId="0" fontId="58" fillId="0" borderId="29" applyNumberFormat="0" applyFill="0" applyAlignment="0" applyProtection="0"/>
    <xf numFmtId="0" fontId="59" fillId="0" borderId="30" applyNumberFormat="0" applyFill="0" applyAlignment="0" applyProtection="0"/>
    <xf numFmtId="0" fontId="60" fillId="0" borderId="31" applyNumberFormat="0" applyFill="0" applyAlignment="0" applyProtection="0"/>
    <xf numFmtId="0" fontId="60" fillId="0" borderId="0" applyNumberFormat="0" applyFill="0" applyBorder="0" applyAlignment="0" applyProtection="0"/>
    <xf numFmtId="0" fontId="61" fillId="12" borderId="0" applyNumberFormat="0" applyBorder="0" applyAlignment="0" applyProtection="0"/>
    <xf numFmtId="0" fontId="62" fillId="13" borderId="0" applyNumberFormat="0" applyBorder="0" applyAlignment="0" applyProtection="0"/>
    <xf numFmtId="0" fontId="63" fillId="14" borderId="0" applyNumberFormat="0" applyBorder="0" applyAlignment="0" applyProtection="0"/>
    <xf numFmtId="0" fontId="64" fillId="15" borderId="32" applyNumberFormat="0" applyAlignment="0" applyProtection="0"/>
    <xf numFmtId="0" fontId="65" fillId="16" borderId="33" applyNumberFormat="0" applyAlignment="0" applyProtection="0"/>
    <xf numFmtId="0" fontId="66" fillId="16" borderId="32" applyNumberFormat="0" applyAlignment="0" applyProtection="0"/>
    <xf numFmtId="0" fontId="67" fillId="0" borderId="34" applyNumberFormat="0" applyFill="0" applyAlignment="0" applyProtection="0"/>
    <xf numFmtId="0" fontId="68" fillId="17" borderId="35"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37" applyNumberFormat="0" applyFill="0" applyAlignment="0" applyProtection="0"/>
    <xf numFmtId="0" fontId="7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48"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5" fillId="0" borderId="0"/>
    <xf numFmtId="0" fontId="1" fillId="0" borderId="0"/>
    <xf numFmtId="0" fontId="37" fillId="0" borderId="0"/>
    <xf numFmtId="0" fontId="1" fillId="18" borderId="36"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0" fontId="1" fillId="18" borderId="36" applyNumberFormat="0" applyFont="0" applyAlignment="0" applyProtection="0"/>
    <xf numFmtId="43" fontId="1" fillId="0" borderId="0" applyFont="0" applyFill="0" applyBorder="0" applyAlignment="0" applyProtection="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82" fillId="0" borderId="0"/>
    <xf numFmtId="43" fontId="82" fillId="0" borderId="0" applyFont="0" applyFill="0" applyBorder="0" applyAlignment="0" applyProtection="0"/>
    <xf numFmtId="44" fontId="82" fillId="0" borderId="0" applyFont="0" applyFill="0" applyBorder="0" applyAlignment="0" applyProtection="0"/>
    <xf numFmtId="9" fontId="82" fillId="0" borderId="0" applyFont="0" applyFill="0" applyBorder="0" applyAlignment="0" applyProtection="0"/>
    <xf numFmtId="44" fontId="5" fillId="0" borderId="0" applyFont="0" applyFill="0" applyBorder="0" applyAlignment="0" applyProtection="0"/>
    <xf numFmtId="0" fontId="37" fillId="0" borderId="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0" fontId="1" fillId="18" borderId="36" applyNumberFormat="0" applyFont="0" applyAlignment="0" applyProtection="0"/>
    <xf numFmtId="180" fontId="82" fillId="0" borderId="0" applyFont="0" applyFill="0" applyBorder="0" applyAlignment="0" applyProtection="0"/>
    <xf numFmtId="181" fontId="8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7" fillId="0" borderId="0"/>
    <xf numFmtId="0" fontId="5" fillId="0" borderId="0"/>
    <xf numFmtId="0" fontId="1" fillId="18" borderId="36" applyNumberFormat="0" applyFont="0" applyAlignment="0" applyProtection="0"/>
    <xf numFmtId="9" fontId="5" fillId="0" borderId="0" applyFon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43" fontId="5" fillId="0" borderId="0" applyFont="0" applyFill="0" applyBorder="0" applyAlignment="0" applyProtection="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82" fillId="0" borderId="0"/>
    <xf numFmtId="43" fontId="82" fillId="0" borderId="0" applyFont="0" applyFill="0" applyBorder="0" applyAlignment="0" applyProtection="0"/>
    <xf numFmtId="44" fontId="82" fillId="0" borderId="0" applyFont="0" applyFill="0" applyBorder="0" applyAlignment="0" applyProtection="0"/>
    <xf numFmtId="9" fontId="8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37" fillId="0" borderId="0"/>
    <xf numFmtId="0" fontId="37" fillId="0" borderId="0"/>
    <xf numFmtId="0" fontId="1" fillId="18" borderId="36" applyNumberFormat="0" applyFont="0" applyAlignment="0" applyProtection="0"/>
    <xf numFmtId="0" fontId="37" fillId="0" borderId="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43" fontId="1" fillId="0" borderId="0" applyFont="0" applyFill="0" applyBorder="0" applyAlignment="0" applyProtection="0"/>
    <xf numFmtId="43" fontId="1" fillId="0" borderId="0" applyFont="0" applyFill="0" applyBorder="0" applyAlignment="0" applyProtection="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0" borderId="0"/>
    <xf numFmtId="0" fontId="37" fillId="0" borderId="0"/>
    <xf numFmtId="0" fontId="37" fillId="0" borderId="0"/>
    <xf numFmtId="0" fontId="37" fillId="0" borderId="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83" fillId="43" borderId="0" applyNumberFormat="0" applyBorder="0" applyAlignment="0" applyProtection="0"/>
    <xf numFmtId="0" fontId="79" fillId="0" borderId="0"/>
    <xf numFmtId="9" fontId="79" fillId="0" borderId="0" applyFont="0" applyFill="0" applyBorder="0" applyAlignment="0" applyProtection="0"/>
    <xf numFmtId="43" fontId="1" fillId="0" borderId="0" applyFont="0" applyFill="0" applyBorder="0" applyAlignment="0" applyProtection="0"/>
    <xf numFmtId="0" fontId="76" fillId="0" borderId="0"/>
    <xf numFmtId="0" fontId="84" fillId="0" borderId="0" applyNumberFormat="0" applyFill="0" applyBorder="0" applyAlignment="0" applyProtection="0"/>
    <xf numFmtId="0" fontId="5" fillId="0" borderId="0"/>
    <xf numFmtId="0" fontId="85" fillId="0" borderId="0" applyNumberFormat="0" applyFill="0" applyBorder="0" applyAlignment="0" applyProtection="0">
      <alignment vertical="top"/>
      <protection locked="0"/>
    </xf>
    <xf numFmtId="0" fontId="1" fillId="0" borderId="0"/>
    <xf numFmtId="0" fontId="7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1" fontId="86" fillId="0" borderId="0"/>
    <xf numFmtId="40" fontId="86" fillId="0" borderId="0" applyFont="0" applyFill="0" applyBorder="0" applyAlignment="0" applyProtection="0"/>
    <xf numFmtId="8" fontId="8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79"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82" fontId="88" fillId="0" borderId="0"/>
    <xf numFmtId="0" fontId="5" fillId="0" borderId="0"/>
    <xf numFmtId="43" fontId="1" fillId="0" borderId="0" applyFont="0" applyFill="0" applyBorder="0" applyAlignment="0" applyProtection="0"/>
    <xf numFmtId="184" fontId="5" fillId="0" borderId="0" applyFont="0" applyFill="0" applyBorder="0" applyAlignment="0" applyProtection="0"/>
    <xf numFmtId="183" fontId="5" fillId="0" borderId="0" applyFont="0" applyFill="0" applyBorder="0" applyAlignment="0" applyProtection="0"/>
    <xf numFmtId="184" fontId="5" fillId="0" borderId="0" applyFont="0" applyFill="0" applyBorder="0" applyAlignment="0" applyProtection="0"/>
    <xf numFmtId="183" fontId="5" fillId="0" borderId="0" applyFont="0" applyFill="0" applyBorder="0" applyAlignment="0" applyProtection="0"/>
    <xf numFmtId="185" fontId="35" fillId="0" borderId="0">
      <alignment horizontal="left" vertical="center"/>
      <protection locked="0"/>
    </xf>
    <xf numFmtId="0" fontId="5" fillId="0" borderId="0"/>
    <xf numFmtId="0" fontId="5" fillId="0" borderId="0"/>
    <xf numFmtId="183" fontId="1" fillId="0" borderId="0" applyFont="0" applyFill="0" applyBorder="0" applyAlignment="0" applyProtection="0"/>
    <xf numFmtId="43" fontId="1" fillId="0" borderId="0" applyFont="0" applyFill="0" applyBorder="0" applyAlignment="0" applyProtection="0"/>
    <xf numFmtId="0" fontId="74" fillId="0" borderId="0"/>
    <xf numFmtId="0" fontId="1" fillId="0" borderId="0"/>
    <xf numFmtId="0" fontId="5" fillId="0" borderId="0"/>
    <xf numFmtId="3" fontId="79" fillId="0" borderId="0"/>
    <xf numFmtId="39" fontId="5" fillId="0" borderId="0"/>
    <xf numFmtId="0" fontId="36" fillId="0" borderId="0"/>
    <xf numFmtId="0" fontId="1" fillId="44" borderId="5">
      <alignment horizontal="left" vertical="center"/>
    </xf>
    <xf numFmtId="0" fontId="71" fillId="45" borderId="5">
      <alignment horizontal="left" vertical="center"/>
    </xf>
    <xf numFmtId="0" fontId="71" fillId="46" borderId="5">
      <alignment horizontal="left" vertical="center"/>
    </xf>
    <xf numFmtId="0" fontId="89" fillId="44" borderId="5">
      <alignment horizontal="center" vertical="center"/>
    </xf>
    <xf numFmtId="0" fontId="1" fillId="44" borderId="5">
      <alignment horizontal="center" vertical="center"/>
    </xf>
    <xf numFmtId="0" fontId="71" fillId="45" borderId="5">
      <alignment horizontal="center" vertical="center"/>
    </xf>
    <xf numFmtId="0" fontId="71" fillId="46" borderId="5">
      <alignment horizontal="center" vertical="center"/>
    </xf>
    <xf numFmtId="0" fontId="89" fillId="44" borderId="5">
      <alignment horizontal="center" vertical="center"/>
    </xf>
    <xf numFmtId="0" fontId="87" fillId="0" borderId="5">
      <alignment horizontal="right" vertical="center"/>
    </xf>
    <xf numFmtId="0" fontId="87" fillId="47" borderId="5">
      <alignment horizontal="right" vertical="center"/>
    </xf>
    <xf numFmtId="0" fontId="87" fillId="0" borderId="5">
      <alignment horizontal="center" vertical="center"/>
    </xf>
    <xf numFmtId="0" fontId="89" fillId="45" borderId="5"/>
    <xf numFmtId="0" fontId="89" fillId="0" borderId="5">
      <alignment horizontal="center" vertical="center" wrapText="1"/>
    </xf>
    <xf numFmtId="0" fontId="89" fillId="46" borderId="5"/>
    <xf numFmtId="0" fontId="1" fillId="0" borderId="5">
      <alignment horizontal="left" vertical="center"/>
    </xf>
    <xf numFmtId="0" fontId="1" fillId="0" borderId="5">
      <alignment horizontal="left" vertical="top"/>
    </xf>
    <xf numFmtId="0" fontId="1" fillId="44" borderId="5">
      <alignment horizontal="center" vertical="center"/>
    </xf>
    <xf numFmtId="0" fontId="1" fillId="44" borderId="5">
      <alignment horizontal="left" vertical="center"/>
    </xf>
    <xf numFmtId="0" fontId="87" fillId="0" borderId="5">
      <alignment horizontal="right" vertical="center"/>
    </xf>
    <xf numFmtId="0" fontId="87" fillId="0" borderId="5">
      <alignment horizontal="right" vertical="center"/>
    </xf>
    <xf numFmtId="0" fontId="90" fillId="44" borderId="5">
      <alignment horizontal="left" vertical="center" indent="1"/>
    </xf>
    <xf numFmtId="0" fontId="1" fillId="48" borderId="5"/>
    <xf numFmtId="0" fontId="91" fillId="0" borderId="5"/>
    <xf numFmtId="0" fontId="92" fillId="0" borderId="5"/>
    <xf numFmtId="0" fontId="87" fillId="49" borderId="5"/>
    <xf numFmtId="0" fontId="87" fillId="50" borderId="5"/>
    <xf numFmtId="0" fontId="1" fillId="51" borderId="5">
      <alignment horizontal="left" vertical="center"/>
    </xf>
    <xf numFmtId="0" fontId="1" fillId="0" borderId="0"/>
    <xf numFmtId="180" fontId="1" fillId="0" borderId="0" applyFont="0" applyFill="0" applyBorder="0" applyAlignment="0" applyProtection="0"/>
    <xf numFmtId="0" fontId="1" fillId="51" borderId="5">
      <alignment horizontal="center" vertical="center"/>
    </xf>
    <xf numFmtId="43" fontId="5" fillId="0" borderId="0" applyFont="0" applyFill="0" applyBorder="0" applyAlignment="0" applyProtection="0"/>
    <xf numFmtId="0" fontId="85" fillId="0" borderId="0" applyNumberFormat="0" applyFill="0" applyBorder="0" applyAlignment="0" applyProtection="0">
      <alignment vertical="top"/>
      <protection locked="0"/>
    </xf>
    <xf numFmtId="0" fontId="5" fillId="0" borderId="0"/>
    <xf numFmtId="0" fontId="93" fillId="0" borderId="38" applyNumberFormat="0" applyFill="0" applyProtection="0">
      <alignment horizontal="center" vertical="center"/>
    </xf>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4" fillId="0" borderId="39" applyFont="0" applyFill="0" applyAlignment="0" applyProtection="0"/>
    <xf numFmtId="3" fontId="93" fillId="0" borderId="38" applyNumberFormat="0" applyFill="0" applyAlignment="0" applyProtection="0"/>
    <xf numFmtId="0" fontId="93" fillId="0" borderId="38" applyNumberFormat="0" applyFill="0" applyAlignment="0" applyProtection="0"/>
    <xf numFmtId="3" fontId="93" fillId="0" borderId="38" applyNumberFormat="0" applyFill="0" applyAlignment="0" applyProtection="0"/>
    <xf numFmtId="0" fontId="93" fillId="0" borderId="38" applyNumberFormat="0" applyFill="0" applyAlignment="0" applyProtection="0"/>
    <xf numFmtId="0" fontId="93" fillId="0" borderId="38" applyNumberFormat="0" applyFill="0" applyAlignment="0" applyProtection="0"/>
    <xf numFmtId="0" fontId="93" fillId="0" borderId="38" applyNumberFormat="0" applyFill="0" applyAlignment="0" applyProtection="0"/>
    <xf numFmtId="0" fontId="93" fillId="0" borderId="38" applyNumberFormat="0" applyFill="0" applyAlignment="0" applyProtection="0"/>
    <xf numFmtId="0" fontId="93" fillId="0" borderId="38" applyNumberFormat="0" applyFill="0" applyAlignment="0" applyProtection="0"/>
    <xf numFmtId="3" fontId="94" fillId="0" borderId="0" applyNumberFormat="0" applyBorder="0" applyAlignment="0" applyProtection="0"/>
    <xf numFmtId="3" fontId="94" fillId="0" borderId="0" applyNumberFormat="0" applyBorder="0" applyAlignment="0" applyProtection="0"/>
    <xf numFmtId="3" fontId="94" fillId="0" borderId="0" applyNumberFormat="0" applyBorder="0" applyAlignment="0" applyProtection="0"/>
    <xf numFmtId="3" fontId="94" fillId="0" borderId="0" applyNumberFormat="0" applyBorder="0" applyAlignment="0" applyProtection="0"/>
    <xf numFmtId="3" fontId="94" fillId="0" borderId="0" applyNumberFormat="0" applyBorder="0" applyAlignment="0" applyProtection="0"/>
    <xf numFmtId="3" fontId="94" fillId="0" borderId="39" applyNumberFormat="0" applyBorder="0" applyAlignment="0" applyProtection="0"/>
    <xf numFmtId="3" fontId="94" fillId="0" borderId="39" applyNumberFormat="0" applyBorder="0" applyAlignment="0" applyProtection="0"/>
    <xf numFmtId="3" fontId="94" fillId="0" borderId="39" applyNumberFormat="0" applyBorder="0" applyAlignment="0" applyProtection="0"/>
    <xf numFmtId="0" fontId="94" fillId="0" borderId="39" applyNumberFormat="0" applyFill="0" applyAlignment="0" applyProtection="0"/>
    <xf numFmtId="0" fontId="94" fillId="0" borderId="39" applyNumberFormat="0" applyFill="0" applyAlignment="0" applyProtection="0"/>
    <xf numFmtId="3" fontId="95" fillId="0" borderId="39"/>
    <xf numFmtId="3" fontId="96" fillId="0" borderId="39"/>
    <xf numFmtId="0" fontId="5" fillId="43" borderId="40" applyNumberFormat="0" applyProtection="0">
      <alignment horizontal="left" vertical="center" indent="1"/>
    </xf>
    <xf numFmtId="0" fontId="76"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44" fontId="1" fillId="0" borderId="0" applyFont="0" applyFill="0" applyBorder="0" applyAlignment="0" applyProtection="0"/>
    <xf numFmtId="0" fontId="37" fillId="0" borderId="0"/>
    <xf numFmtId="0" fontId="1" fillId="18" borderId="36"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18" borderId="36" applyNumberFormat="0" applyFont="0" applyAlignment="0" applyProtection="0"/>
    <xf numFmtId="43" fontId="1" fillId="0" borderId="0" applyFon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43" fontId="1" fillId="0" borderId="0" applyFont="0" applyFill="0" applyBorder="0" applyAlignment="0" applyProtection="0"/>
    <xf numFmtId="0" fontId="82" fillId="0" borderId="0"/>
    <xf numFmtId="186" fontId="1" fillId="0" borderId="0"/>
    <xf numFmtId="181" fontId="82" fillId="0" borderId="0" applyFont="0" applyFill="0" applyBorder="0" applyAlignment="0" applyProtection="0"/>
    <xf numFmtId="0" fontId="73" fillId="0" borderId="0"/>
    <xf numFmtId="43" fontId="73" fillId="0" borderId="0" applyFont="0" applyFill="0" applyBorder="0" applyAlignment="0" applyProtection="0"/>
    <xf numFmtId="3" fontId="79" fillId="0" borderId="0"/>
    <xf numFmtId="43" fontId="79" fillId="0" borderId="0" applyFont="0" applyFill="0" applyBorder="0" applyAlignment="0" applyProtection="0"/>
    <xf numFmtId="44" fontId="79" fillId="0" borderId="0" applyFont="0" applyFill="0" applyBorder="0" applyAlignment="0" applyProtection="0"/>
    <xf numFmtId="3" fontId="79" fillId="0" borderId="0"/>
    <xf numFmtId="3" fontId="79" fillId="0" borderId="0"/>
    <xf numFmtId="3" fontId="79" fillId="0" borderId="0"/>
    <xf numFmtId="3" fontId="79" fillId="0" borderId="0"/>
    <xf numFmtId="3" fontId="79" fillId="0" borderId="0"/>
    <xf numFmtId="3" fontId="79" fillId="0" borderId="0"/>
    <xf numFmtId="3" fontId="79" fillId="0" borderId="0"/>
    <xf numFmtId="9" fontId="79" fillId="0" borderId="0" applyFont="0" applyFill="0" applyBorder="0" applyAlignment="0" applyProtection="0"/>
    <xf numFmtId="3" fontId="79" fillId="0" borderId="0"/>
    <xf numFmtId="9" fontId="5" fillId="0" borderId="0"/>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9" fontId="99" fillId="0" borderId="0">
      <alignment horizontal="right"/>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37" fontId="37" fillId="0" borderId="0">
      <alignment horizontal="right" vertical="top" wrapText="1"/>
    </xf>
    <xf numFmtId="195" fontId="35" fillId="0" borderId="0"/>
    <xf numFmtId="179" fontId="100" fillId="0" borderId="0"/>
    <xf numFmtId="179" fontId="101" fillId="0" borderId="0">
      <alignment horizontal="right"/>
    </xf>
    <xf numFmtId="179" fontId="101" fillId="52" borderId="0"/>
    <xf numFmtId="179" fontId="102" fillId="52" borderId="0"/>
    <xf numFmtId="179" fontId="102" fillId="52" borderId="0"/>
    <xf numFmtId="179" fontId="102" fillId="52" borderId="0">
      <alignment horizontal="right"/>
    </xf>
    <xf numFmtId="179" fontId="5" fillId="0" borderId="0"/>
    <xf numFmtId="196" fontId="5" fillId="0" borderId="0"/>
    <xf numFmtId="197" fontId="5" fillId="0" borderId="0"/>
    <xf numFmtId="198" fontId="5" fillId="0" borderId="0"/>
    <xf numFmtId="19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200" fontId="5" fillId="0" borderId="0" applyFont="0" applyFill="0" applyBorder="0" applyAlignment="0" applyProtection="0"/>
    <xf numFmtId="179" fontId="103" fillId="0" borderId="0"/>
    <xf numFmtId="201" fontId="5" fillId="0" borderId="0" applyFont="0" applyFill="0" applyBorder="0" applyAlignment="0" applyProtection="0"/>
    <xf numFmtId="202" fontId="5" fillId="0" borderId="0" applyFont="0" applyFill="0" applyBorder="0" applyAlignment="0" applyProtection="0"/>
    <xf numFmtId="179" fontId="34" fillId="0" borderId="0" applyFont="0" applyAlignment="0">
      <alignment horizontal="center" vertical="center"/>
    </xf>
    <xf numFmtId="179" fontId="97" fillId="0" borderId="0"/>
    <xf numFmtId="179" fontId="97" fillId="0" borderId="0"/>
    <xf numFmtId="179" fontId="97" fillId="0" borderId="0"/>
    <xf numFmtId="179" fontId="97" fillId="0" borderId="0"/>
    <xf numFmtId="179" fontId="97" fillId="0" borderId="0"/>
    <xf numFmtId="179" fontId="34" fillId="0" borderId="0" applyFont="0" applyAlignment="0">
      <alignment horizontal="center" vertical="center"/>
    </xf>
    <xf numFmtId="179" fontId="34" fillId="0" borderId="0" applyFont="0" applyAlignment="0">
      <alignment horizontal="center" vertical="center"/>
    </xf>
    <xf numFmtId="179" fontId="34" fillId="0" borderId="0" applyFont="0" applyAlignment="0">
      <alignment horizontal="center" vertical="center"/>
    </xf>
    <xf numFmtId="179" fontId="34" fillId="0" borderId="0" applyFont="0" applyAlignment="0">
      <alignment horizontal="center" vertical="center"/>
    </xf>
    <xf numFmtId="179" fontId="79" fillId="0" borderId="0"/>
    <xf numFmtId="179" fontId="34" fillId="0" borderId="0" applyFont="0" applyAlignment="0">
      <alignment horizontal="center" vertical="center"/>
    </xf>
    <xf numFmtId="179" fontId="34" fillId="0" borderId="0" applyFont="0" applyAlignment="0">
      <alignment horizontal="center" vertical="center"/>
    </xf>
    <xf numFmtId="179" fontId="97" fillId="0" borderId="0"/>
    <xf numFmtId="179" fontId="97" fillId="0" borderId="0"/>
    <xf numFmtId="179" fontId="97" fillId="0" borderId="0"/>
    <xf numFmtId="179" fontId="34" fillId="0" borderId="0" applyFont="0" applyAlignment="0">
      <alignment horizontal="center" vertical="center"/>
    </xf>
    <xf numFmtId="179" fontId="34" fillId="0" borderId="0" applyFont="0" applyAlignment="0">
      <alignment horizontal="center" vertical="center"/>
    </xf>
    <xf numFmtId="179" fontId="34" fillId="0" borderId="0" applyFont="0" applyAlignment="0">
      <alignment horizontal="center" vertical="center"/>
    </xf>
    <xf numFmtId="179" fontId="34" fillId="0" borderId="0" applyFont="0" applyAlignment="0">
      <alignment horizontal="center" vertical="center"/>
    </xf>
    <xf numFmtId="179" fontId="97" fillId="0" borderId="0"/>
    <xf numFmtId="179" fontId="34" fillId="0" borderId="0" applyFont="0" applyAlignment="0">
      <alignment horizontal="center" vertical="center"/>
    </xf>
    <xf numFmtId="179" fontId="79" fillId="0" borderId="0"/>
    <xf numFmtId="179" fontId="79" fillId="0" borderId="0"/>
    <xf numFmtId="179" fontId="5" fillId="0" borderId="0" applyFont="0" applyFill="0" applyBorder="0" applyAlignment="0" applyProtection="0"/>
    <xf numFmtId="179" fontId="5" fillId="0" borderId="0"/>
    <xf numFmtId="3" fontId="35" fillId="0" borderId="0"/>
    <xf numFmtId="203" fontId="5" fillId="0" borderId="0" applyFont="0" applyFill="0" applyBorder="0" applyAlignment="0" applyProtection="0"/>
    <xf numFmtId="187" fontId="5" fillId="0" borderId="0">
      <alignment horizontal="left" wrapText="1"/>
    </xf>
    <xf numFmtId="187" fontId="5" fillId="0" borderId="0">
      <alignment horizontal="left" wrapText="1"/>
    </xf>
    <xf numFmtId="187" fontId="5" fillId="0" borderId="0">
      <alignment horizontal="left" wrapText="1"/>
    </xf>
    <xf numFmtId="187" fontId="5" fillId="0" borderId="0">
      <alignment horizontal="left" wrapText="1"/>
    </xf>
    <xf numFmtId="179" fontId="5" fillId="0" borderId="0" applyFont="0" applyFill="0" applyBorder="0" applyAlignment="0" applyProtection="0"/>
    <xf numFmtId="204"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6" fontId="5" fillId="0" borderId="0" applyFont="0" applyFill="0" applyBorder="0" applyAlignment="0" applyProtection="0"/>
    <xf numFmtId="207" fontId="5" fillId="0" borderId="0" applyFont="0" applyFill="0" applyBorder="0" applyAlignment="0" applyProtection="0"/>
    <xf numFmtId="179" fontId="5" fillId="0" borderId="0" applyFont="0" applyFill="0" applyBorder="0" applyAlignment="0" applyProtection="0"/>
    <xf numFmtId="208" fontId="5" fillId="0" borderId="0" applyFont="0" applyFill="0" applyBorder="0" applyAlignment="0" applyProtection="0"/>
    <xf numFmtId="179" fontId="5" fillId="0" borderId="0" applyFont="0" applyFill="0" applyBorder="0" applyAlignment="0" applyProtection="0"/>
    <xf numFmtId="208" fontId="5" fillId="0" borderId="0" applyFont="0" applyFill="0" applyBorder="0" applyAlignment="0" applyProtection="0"/>
    <xf numFmtId="209" fontId="5" fillId="0" borderId="0" applyFont="0" applyFill="0" applyBorder="0" applyAlignment="0" applyProtection="0"/>
    <xf numFmtId="174" fontId="5" fillId="0" borderId="0" applyFont="0" applyFill="0" applyBorder="0" applyAlignment="0" applyProtection="0"/>
    <xf numFmtId="210" fontId="5" fillId="0" borderId="0" applyFont="0" applyFill="0" applyBorder="0" applyAlignment="0" applyProtection="0"/>
    <xf numFmtId="179" fontId="5" fillId="0" borderId="0" applyFont="0" applyFill="0" applyBorder="0" applyAlignment="0" applyProtection="0"/>
    <xf numFmtId="211" fontId="5" fillId="0" borderId="0" applyFont="0" applyFill="0" applyBorder="0" applyAlignment="0" applyProtection="0"/>
    <xf numFmtId="191" fontId="5" fillId="0" borderId="0" applyFont="0" applyFill="0" applyBorder="0" applyAlignment="0" applyProtection="0"/>
    <xf numFmtId="179" fontId="5" fillId="0" borderId="0" applyFont="0" applyFill="0" applyBorder="0" applyAlignment="0" applyProtection="0"/>
    <xf numFmtId="212" fontId="5" fillId="0" borderId="0" applyFont="0" applyFill="0" applyBorder="0" applyAlignment="0" applyProtection="0"/>
    <xf numFmtId="213"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5" fontId="5" fillId="0" borderId="0" applyFont="0" applyFill="0" applyBorder="0" applyAlignment="0" applyProtection="0"/>
    <xf numFmtId="205" fontId="5" fillId="0" borderId="0" applyFont="0" applyFill="0" applyBorder="0" applyAlignment="0" applyProtection="0"/>
    <xf numFmtId="179"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05" fontId="5" fillId="0" borderId="0" applyFont="0" applyFill="0" applyBorder="0" applyAlignment="0" applyProtection="0"/>
    <xf numFmtId="216" fontId="5" fillId="0" borderId="0" applyFont="0" applyFill="0" applyBorder="0" applyAlignment="0" applyProtection="0"/>
    <xf numFmtId="217" fontId="5" fillId="0" borderId="0" applyFont="0" applyFill="0" applyBorder="0" applyAlignment="0" applyProtection="0"/>
    <xf numFmtId="218" fontId="5" fillId="0" borderId="0" applyFont="0" applyFill="0" applyBorder="0" applyAlignment="0" applyProtection="0"/>
    <xf numFmtId="179" fontId="5" fillId="0" borderId="0" applyFont="0" applyFill="0" applyBorder="0" applyAlignment="0" applyProtection="0"/>
    <xf numFmtId="219" fontId="5" fillId="0" borderId="0" applyFont="0" applyFill="0" applyBorder="0" applyAlignment="0" applyProtection="0"/>
    <xf numFmtId="215" fontId="5" fillId="0" borderId="0" applyFont="0" applyFill="0" applyBorder="0" applyAlignment="0" applyProtection="0"/>
    <xf numFmtId="220" fontId="5" fillId="0" borderId="0" applyFont="0" applyFill="0" applyBorder="0" applyAlignment="0" applyProtection="0"/>
    <xf numFmtId="221" fontId="5" fillId="0" borderId="0" applyFont="0" applyFill="0" applyBorder="0" applyAlignment="0" applyProtection="0"/>
    <xf numFmtId="209" fontId="5" fillId="0" borderId="0" applyFont="0" applyFill="0" applyBorder="0" applyAlignment="0" applyProtection="0"/>
    <xf numFmtId="221" fontId="5" fillId="0" borderId="0" applyFont="0" applyFill="0" applyBorder="0" applyAlignment="0" applyProtection="0"/>
    <xf numFmtId="179" fontId="5" fillId="0" borderId="0" applyFont="0" applyFill="0" applyBorder="0" applyAlignment="0" applyProtection="0"/>
    <xf numFmtId="219" fontId="5" fillId="0" borderId="0" applyFont="0" applyFill="0" applyBorder="0" applyAlignment="0" applyProtection="0"/>
    <xf numFmtId="215" fontId="5" fillId="0" borderId="0" applyFont="0" applyFill="0" applyBorder="0" applyAlignment="0" applyProtection="0"/>
    <xf numFmtId="220" fontId="5" fillId="0" borderId="0" applyFont="0" applyFill="0" applyBorder="0" applyAlignment="0" applyProtection="0"/>
    <xf numFmtId="179" fontId="104"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204" fontId="5" fillId="0" borderId="0" applyFont="0" applyFill="0" applyBorder="0" applyAlignment="0" applyProtection="0"/>
    <xf numFmtId="199" fontId="5" fillId="0" borderId="0" applyFont="0" applyFill="0" applyBorder="0" applyAlignment="0" applyProtection="0"/>
    <xf numFmtId="218" fontId="5" fillId="0" borderId="0" applyFont="0" applyFill="0" applyBorder="0" applyAlignment="0" applyProtection="0"/>
    <xf numFmtId="222" fontId="5" fillId="0" borderId="0" applyFont="0" applyFill="0" applyBorder="0" applyAlignment="0" applyProtection="0"/>
    <xf numFmtId="207" fontId="5" fillId="0" borderId="0" applyFont="0" applyFill="0" applyBorder="0" applyAlignment="0" applyProtection="0"/>
    <xf numFmtId="198" fontId="5" fillId="0" borderId="0" applyFont="0" applyFill="0" applyBorder="0" applyAlignment="0" applyProtection="0"/>
    <xf numFmtId="223"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88" fontId="5" fillId="0" borderId="0" applyFont="0" applyFill="0" applyBorder="0" applyAlignment="0" applyProtection="0"/>
    <xf numFmtId="224" fontId="5" fillId="0" borderId="0" applyFont="0" applyFill="0" applyBorder="0" applyAlignment="0" applyProtection="0"/>
    <xf numFmtId="179" fontId="5" fillId="0" borderId="0" applyFont="0" applyFill="0" applyBorder="0" applyAlignment="0" applyProtection="0"/>
    <xf numFmtId="225" fontId="5" fillId="0" borderId="0" applyFont="0" applyFill="0" applyBorder="0" applyAlignment="0" applyProtection="0"/>
    <xf numFmtId="179" fontId="5" fillId="0" borderId="0" applyFont="0" applyFill="0" applyBorder="0" applyAlignment="0" applyProtection="0"/>
    <xf numFmtId="204" fontId="5" fillId="0" borderId="0" applyFont="0" applyFill="0" applyBorder="0" applyAlignment="0" applyProtection="0"/>
    <xf numFmtId="199" fontId="5" fillId="0" borderId="0" applyFont="0" applyFill="0" applyBorder="0" applyAlignment="0" applyProtection="0"/>
    <xf numFmtId="218" fontId="5" fillId="0" borderId="0" applyFont="0" applyFill="0" applyBorder="0" applyAlignment="0" applyProtection="0"/>
    <xf numFmtId="222" fontId="5" fillId="0" borderId="0" applyFont="0" applyFill="0" applyBorder="0" applyAlignment="0" applyProtection="0"/>
    <xf numFmtId="207" fontId="5" fillId="0" borderId="0" applyFont="0" applyFill="0" applyBorder="0" applyAlignment="0" applyProtection="0"/>
    <xf numFmtId="198" fontId="5" fillId="0" borderId="0" applyFont="0" applyFill="0" applyBorder="0" applyAlignment="0" applyProtection="0"/>
    <xf numFmtId="223"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88" fontId="5" fillId="0" borderId="0" applyFont="0" applyFill="0" applyBorder="0" applyAlignment="0" applyProtection="0"/>
    <xf numFmtId="224" fontId="5" fillId="0" borderId="0" applyFont="0" applyFill="0" applyBorder="0" applyAlignment="0" applyProtection="0"/>
    <xf numFmtId="179" fontId="5" fillId="0" borderId="0" applyFont="0" applyFill="0" applyBorder="0" applyAlignment="0" applyProtection="0"/>
    <xf numFmtId="225" fontId="5" fillId="0" borderId="0" applyFont="0" applyFill="0" applyBorder="0" applyAlignment="0" applyProtection="0"/>
    <xf numFmtId="205" fontId="5" fillId="0" borderId="0" applyFont="0" applyFill="0" applyBorder="0" applyAlignment="0" applyProtection="0"/>
    <xf numFmtId="39" fontId="5" fillId="0" borderId="0" applyFont="0" applyFill="0" applyBorder="0" applyAlignment="0" applyProtection="0"/>
    <xf numFmtId="204"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105" fillId="0" borderId="0" applyNumberForma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9" fontId="99" fillId="0" borderId="0">
      <alignment horizontal="right"/>
    </xf>
    <xf numFmtId="179" fontId="5" fillId="0" borderId="0" applyFont="0" applyFill="0" applyBorder="0" applyAlignment="0" applyProtection="0"/>
    <xf numFmtId="179" fontId="5" fillId="0" borderId="0" applyFont="0" applyFill="0" applyBorder="0" applyAlignment="0" applyProtection="0"/>
    <xf numFmtId="187" fontId="5" fillId="0" borderId="0">
      <alignment horizontal="left" wrapText="1"/>
    </xf>
    <xf numFmtId="187" fontId="5" fillId="0" borderId="0">
      <alignment horizontal="left" wrapText="1"/>
    </xf>
    <xf numFmtId="38" fontId="106" fillId="0" borderId="0" applyFont="0" applyFill="0" applyBorder="0" applyAlignment="0" applyProtection="0"/>
    <xf numFmtId="226" fontId="5" fillId="0" borderId="0" applyFont="0" applyFill="0" applyBorder="0" applyAlignment="0" applyProtection="0"/>
    <xf numFmtId="227" fontId="5" fillId="0" borderId="0" applyFont="0" applyFill="0" applyBorder="0" applyAlignment="0" applyProtection="0"/>
    <xf numFmtId="228" fontId="5" fillId="0" borderId="0" applyFont="0" applyFill="0" applyBorder="0" applyAlignment="0" applyProtection="0"/>
    <xf numFmtId="204" fontId="5" fillId="0" borderId="0" applyFont="0" applyFill="0" applyBorder="0" applyAlignment="0" applyProtection="0"/>
    <xf numFmtId="229" fontId="5" fillId="0" borderId="0" applyFont="0" applyFill="0" applyBorder="0" applyAlignment="0" applyProtection="0"/>
    <xf numFmtId="179" fontId="5" fillId="0" borderId="0" applyFont="0" applyFill="0" applyBorder="0" applyAlignment="0" applyProtection="0"/>
    <xf numFmtId="230" fontId="5" fillId="0" borderId="0" applyFont="0" applyFill="0" applyBorder="0" applyAlignment="0" applyProtection="0"/>
    <xf numFmtId="189" fontId="5" fillId="0" borderId="0" applyFont="0" applyFill="0" applyBorder="0" applyAlignment="0" applyProtection="0"/>
    <xf numFmtId="231" fontId="5" fillId="0" borderId="0" applyFont="0" applyFill="0" applyBorder="0" applyAlignment="0" applyProtection="0"/>
    <xf numFmtId="213" fontId="5" fillId="0" borderId="0" applyFont="0" applyFill="0" applyBorder="0" applyAlignment="0" applyProtection="0"/>
    <xf numFmtId="213" fontId="5" fillId="0" borderId="0" applyFont="0" applyFill="0" applyBorder="0" applyAlignment="0" applyProtection="0"/>
    <xf numFmtId="207" fontId="5" fillId="0" borderId="0" applyFont="0" applyFill="0" applyBorder="0" applyAlignment="0" applyProtection="0"/>
    <xf numFmtId="179" fontId="5" fillId="0" borderId="0" applyFont="0" applyFill="0" applyBorder="0" applyAlignment="0" applyProtection="0"/>
    <xf numFmtId="232" fontId="5" fillId="0" borderId="0" applyFont="0" applyFill="0" applyBorder="0" applyAlignment="0" applyProtection="0"/>
    <xf numFmtId="179" fontId="5" fillId="0" borderId="0" applyFont="0" applyFill="0" applyBorder="0" applyAlignment="0" applyProtection="0"/>
    <xf numFmtId="192" fontId="5" fillId="0" borderId="0" applyFont="0" applyFill="0" applyBorder="0" applyAlignment="0" applyProtection="0"/>
    <xf numFmtId="233" fontId="5" fillId="0" borderId="0" applyFont="0" applyFill="0" applyBorder="0" applyAlignment="0" applyProtection="0"/>
    <xf numFmtId="218" fontId="5" fillId="0" borderId="0" applyFont="0" applyFill="0" applyBorder="0" applyAlignment="0" applyProtection="0"/>
    <xf numFmtId="204" fontId="5" fillId="0" borderId="0" applyFont="0" applyFill="0" applyBorder="0" applyAlignment="0" applyProtection="0"/>
    <xf numFmtId="187" fontId="5" fillId="0" borderId="0" applyFont="0" applyFill="0" applyBorder="0" applyAlignment="0" applyProtection="0"/>
    <xf numFmtId="234" fontId="5" fillId="0" borderId="0" applyFont="0" applyFill="0" applyBorder="0" applyAlignment="0" applyProtection="0"/>
    <xf numFmtId="235" fontId="5" fillId="0" borderId="0" applyFont="0" applyFill="0" applyBorder="0" applyAlignment="0" applyProtection="0"/>
    <xf numFmtId="235" fontId="5" fillId="0" borderId="0" applyFont="0" applyFill="0" applyBorder="0" applyAlignment="0" applyProtection="0"/>
    <xf numFmtId="179" fontId="5" fillId="0" borderId="0" applyFont="0" applyFill="0" applyBorder="0" applyAlignment="0" applyProtection="0"/>
    <xf numFmtId="236" fontId="5" fillId="0" borderId="0" applyFont="0" applyFill="0" applyBorder="0" applyAlignment="0" applyProtection="0"/>
    <xf numFmtId="237" fontId="5" fillId="0" borderId="0" applyFont="0" applyFill="0" applyBorder="0" applyAlignment="0" applyProtection="0"/>
    <xf numFmtId="238" fontId="5" fillId="0" borderId="0" applyFont="0" applyFill="0" applyBorder="0" applyAlignment="0" applyProtection="0"/>
    <xf numFmtId="195" fontId="5" fillId="0" borderId="0" applyFont="0" applyFill="0" applyBorder="0" applyAlignment="0" applyProtection="0"/>
    <xf numFmtId="192" fontId="5" fillId="0" borderId="0" applyFont="0" applyFill="0" applyBorder="0" applyAlignment="0" applyProtection="0"/>
    <xf numFmtId="239" fontId="5" fillId="0" borderId="0" applyFont="0" applyFill="0" applyBorder="0" applyAlignment="0" applyProtection="0"/>
    <xf numFmtId="240"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5" fontId="5" fillId="0" borderId="0" applyFont="0" applyFill="0" applyBorder="0" applyAlignment="0" applyProtection="0"/>
    <xf numFmtId="241"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5" fontId="5" fillId="0" borderId="0" applyFont="0" applyFill="0" applyBorder="0" applyAlignment="0" applyProtection="0"/>
    <xf numFmtId="242" fontId="5" fillId="0" borderId="0" applyFont="0" applyFill="0" applyBorder="0" applyAlignment="0" applyProtection="0"/>
    <xf numFmtId="243" fontId="5" fillId="0" borderId="0" applyFont="0" applyFill="0" applyBorder="0" applyAlignment="0" applyProtection="0"/>
    <xf numFmtId="225" fontId="5" fillId="0" borderId="0" applyFont="0" applyFill="0" applyBorder="0" applyAlignment="0" applyProtection="0"/>
    <xf numFmtId="244" fontId="5" fillId="0" borderId="0" applyFont="0" applyFill="0" applyBorder="0" applyAlignment="0" applyProtection="0"/>
    <xf numFmtId="239" fontId="5" fillId="0" borderId="0" applyFont="0" applyFill="0" applyBorder="0" applyAlignment="0" applyProtection="0"/>
    <xf numFmtId="227" fontId="5" fillId="0" borderId="0" applyFont="0" applyFill="0" applyBorder="0" applyAlignment="0" applyProtection="0"/>
    <xf numFmtId="245" fontId="5" fillId="0" borderId="0" applyFont="0" applyFill="0" applyBorder="0" applyAlignment="0" applyProtection="0"/>
    <xf numFmtId="218" fontId="5" fillId="0" borderId="0" applyFont="0" applyFill="0" applyBorder="0" applyAlignment="0" applyProtection="0"/>
    <xf numFmtId="246"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247" fontId="5" fillId="0" borderId="0" applyFont="0" applyFill="0" applyBorder="0" applyAlignment="0" applyProtection="0"/>
    <xf numFmtId="248" fontId="5" fillId="0" borderId="0" applyFont="0" applyFill="0" applyBorder="0" applyAlignment="0" applyProtection="0"/>
    <xf numFmtId="214" fontId="5" fillId="0" borderId="0" applyFont="0" applyFill="0" applyBorder="0" applyAlignment="0" applyProtection="0"/>
    <xf numFmtId="239" fontId="5" fillId="0" borderId="0" applyFont="0" applyFill="0" applyBorder="0" applyAlignment="0" applyProtection="0"/>
    <xf numFmtId="243" fontId="5" fillId="0" borderId="0" applyFont="0" applyFill="0" applyBorder="0" applyAlignment="0" applyProtection="0"/>
    <xf numFmtId="225" fontId="5" fillId="0" borderId="0" applyFont="0" applyFill="0" applyBorder="0" applyAlignment="0" applyProtection="0"/>
    <xf numFmtId="244" fontId="5" fillId="0" borderId="0" applyFont="0" applyFill="0" applyBorder="0" applyAlignment="0" applyProtection="0"/>
    <xf numFmtId="239" fontId="5" fillId="0" borderId="0" applyFont="0" applyFill="0" applyBorder="0" applyAlignment="0" applyProtection="0"/>
    <xf numFmtId="227" fontId="5" fillId="0" borderId="0" applyFont="0" applyFill="0" applyBorder="0" applyAlignment="0" applyProtection="0"/>
    <xf numFmtId="245" fontId="5" fillId="0" borderId="0" applyFont="0" applyFill="0" applyBorder="0" applyAlignment="0" applyProtection="0"/>
    <xf numFmtId="218" fontId="5" fillId="0" borderId="0" applyFont="0" applyFill="0" applyBorder="0" applyAlignment="0" applyProtection="0"/>
    <xf numFmtId="246"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247" fontId="5" fillId="0" borderId="0" applyFont="0" applyFill="0" applyBorder="0" applyAlignment="0" applyProtection="0"/>
    <xf numFmtId="248" fontId="5" fillId="0" borderId="0" applyFont="0" applyFill="0" applyBorder="0" applyAlignment="0" applyProtection="0"/>
    <xf numFmtId="214" fontId="5" fillId="0" borderId="0" applyFont="0" applyFill="0" applyBorder="0" applyAlignment="0" applyProtection="0"/>
    <xf numFmtId="239" fontId="5" fillId="0" borderId="0" applyFont="0" applyFill="0" applyBorder="0" applyAlignment="0" applyProtection="0"/>
    <xf numFmtId="249" fontId="5" fillId="0" borderId="0" applyFont="0" applyFill="0" applyBorder="0" applyAlignment="0" applyProtection="0"/>
    <xf numFmtId="250" fontId="5" fillId="0" borderId="0" applyFont="0" applyFill="0" applyBorder="0" applyAlignment="0" applyProtection="0"/>
    <xf numFmtId="222" fontId="5" fillId="0" borderId="0" applyFont="0" applyFill="0" applyBorder="0" applyAlignment="0" applyProtection="0"/>
    <xf numFmtId="179" fontId="5" fillId="0" borderId="0" applyFont="0" applyFill="0" applyBorder="0" applyAlignment="0" applyProtection="0"/>
    <xf numFmtId="247" fontId="5" fillId="0" borderId="0" applyFont="0" applyFill="0" applyBorder="0" applyAlignment="0" applyProtection="0"/>
    <xf numFmtId="191" fontId="5" fillId="0" borderId="0" applyFont="0" applyFill="0" applyBorder="0" applyAlignment="0" applyProtection="0"/>
    <xf numFmtId="225" fontId="5" fillId="0" borderId="0" applyFont="0" applyFill="0" applyBorder="0" applyAlignment="0" applyProtection="0"/>
    <xf numFmtId="251" fontId="5" fillId="0" borderId="0" applyFont="0" applyFill="0" applyBorder="0" applyAlignment="0" applyProtection="0"/>
    <xf numFmtId="179" fontId="5" fillId="0" borderId="0" applyFont="0" applyFill="0" applyBorder="0" applyAlignment="0" applyProtection="0"/>
    <xf numFmtId="245" fontId="5" fillId="0" borderId="0" applyFont="0" applyFill="0" applyBorder="0" applyAlignment="0" applyProtection="0"/>
    <xf numFmtId="197" fontId="5" fillId="0" borderId="0" applyFont="0" applyFill="0" applyBorder="0" applyAlignment="0" applyProtection="0"/>
    <xf numFmtId="252" fontId="5" fillId="0" borderId="0" applyFont="0" applyFill="0" applyBorder="0" applyAlignment="0" applyProtection="0"/>
    <xf numFmtId="228" fontId="5" fillId="0" borderId="0" applyFont="0" applyFill="0" applyBorder="0" applyAlignment="0" applyProtection="0"/>
    <xf numFmtId="228" fontId="5" fillId="0" borderId="0" applyFont="0" applyFill="0" applyBorder="0" applyAlignment="0" applyProtection="0"/>
    <xf numFmtId="245" fontId="5" fillId="0" borderId="0" applyFont="0" applyFill="0" applyBorder="0" applyAlignment="0" applyProtection="0"/>
    <xf numFmtId="253" fontId="104" fillId="0" borderId="0" applyFont="0" applyFill="0" applyBorder="0" applyAlignment="0" applyProtection="0"/>
    <xf numFmtId="254" fontId="5" fillId="0" borderId="0" applyFont="0" applyFill="0" applyBorder="0" applyAlignment="0" applyProtection="0"/>
    <xf numFmtId="179" fontId="5" fillId="0" borderId="0" applyFont="0" applyFill="0" applyBorder="0" applyAlignment="0" applyProtection="0"/>
    <xf numFmtId="249" fontId="5" fillId="0" borderId="0" applyFont="0" applyFill="0" applyBorder="0" applyAlignment="0" applyProtection="0"/>
    <xf numFmtId="238" fontId="5" fillId="0" borderId="0" applyFont="0" applyFill="0" applyBorder="0" applyAlignment="0" applyProtection="0"/>
    <xf numFmtId="239" fontId="5" fillId="0" borderId="0" applyFont="0" applyFill="0" applyBorder="0" applyAlignment="0" applyProtection="0"/>
    <xf numFmtId="187" fontId="5" fillId="0" borderId="0" applyFont="0" applyFill="0" applyBorder="0" applyAlignment="0" applyProtection="0"/>
    <xf numFmtId="242" fontId="5" fillId="0" borderId="0" applyFont="0" applyFill="0" applyBorder="0" applyAlignment="0" applyProtection="0"/>
    <xf numFmtId="255"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242" fontId="5" fillId="0" borderId="0" applyFont="0" applyFill="0" applyBorder="0" applyAlignment="0" applyProtection="0"/>
    <xf numFmtId="256" fontId="5" fillId="0" borderId="0" applyFont="0" applyFill="0" applyBorder="0" applyAlignment="0" applyProtection="0"/>
    <xf numFmtId="229" fontId="5" fillId="0" borderId="0" applyFont="0" applyFill="0" applyBorder="0" applyAlignment="0" applyProtection="0"/>
    <xf numFmtId="179" fontId="5" fillId="0" borderId="0" applyFont="0" applyFill="0" applyBorder="0" applyAlignment="0" applyProtection="0"/>
    <xf numFmtId="211" fontId="5" fillId="0" borderId="0" applyFont="0" applyFill="0" applyBorder="0" applyAlignment="0" applyProtection="0"/>
    <xf numFmtId="257" fontId="5" fillId="0" borderId="0" applyFont="0" applyFill="0" applyBorder="0" applyAlignment="0" applyProtection="0"/>
    <xf numFmtId="218" fontId="5" fillId="0" borderId="0" applyFont="0" applyFill="0" applyBorder="0" applyAlignment="0" applyProtection="0"/>
    <xf numFmtId="258" fontId="5" fillId="0" borderId="0" applyFont="0" applyFill="0" applyBorder="0" applyAlignment="0" applyProtection="0"/>
    <xf numFmtId="259" fontId="5" fillId="0" borderId="0" applyFont="0" applyFill="0" applyBorder="0" applyAlignment="0" applyProtection="0"/>
    <xf numFmtId="247" fontId="5" fillId="0" borderId="0" applyFont="0" applyFill="0" applyBorder="0" applyAlignment="0" applyProtection="0"/>
    <xf numFmtId="188" fontId="5" fillId="0" borderId="0" applyFont="0" applyFill="0" applyBorder="0" applyAlignment="0" applyProtection="0"/>
    <xf numFmtId="215" fontId="5" fillId="0" borderId="0" applyFont="0" applyFill="0" applyBorder="0" applyAlignment="0" applyProtection="0"/>
    <xf numFmtId="260"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04" fontId="5" fillId="0" borderId="0" applyFont="0" applyFill="0" applyBorder="0" applyAlignment="0" applyProtection="0"/>
    <xf numFmtId="208" fontId="5" fillId="0" borderId="0" applyFont="0" applyFill="0" applyBorder="0" applyAlignment="0" applyProtection="0"/>
    <xf numFmtId="236" fontId="5" fillId="0" borderId="0" applyFont="0" applyFill="0" applyBorder="0" applyAlignment="0" applyProtection="0"/>
    <xf numFmtId="179" fontId="5" fillId="0" borderId="0" applyFont="0" applyFill="0" applyBorder="0" applyAlignment="0" applyProtection="0"/>
    <xf numFmtId="261" fontId="107" fillId="0" borderId="0">
      <alignment horizontal="left"/>
      <protection locked="0"/>
    </xf>
    <xf numFmtId="179" fontId="5" fillId="0" borderId="0"/>
    <xf numFmtId="179" fontId="104" fillId="0" borderId="0"/>
    <xf numFmtId="179" fontId="37" fillId="0" borderId="42"/>
    <xf numFmtId="190" fontId="5" fillId="0" borderId="0"/>
    <xf numFmtId="179" fontId="108" fillId="0" borderId="0"/>
    <xf numFmtId="179" fontId="78" fillId="0" borderId="0"/>
    <xf numFmtId="179" fontId="77" fillId="0" borderId="0"/>
    <xf numFmtId="179" fontId="5" fillId="0" borderId="43"/>
    <xf numFmtId="179" fontId="5" fillId="0" borderId="44"/>
    <xf numFmtId="262" fontId="5" fillId="0" borderId="0"/>
    <xf numFmtId="179" fontId="5" fillId="53" borderId="0"/>
    <xf numFmtId="190" fontId="5" fillId="0" borderId="0"/>
    <xf numFmtId="190" fontId="5" fillId="0" borderId="0"/>
    <xf numFmtId="40" fontId="5" fillId="0" borderId="0"/>
    <xf numFmtId="191" fontId="5" fillId="0" borderId="0"/>
    <xf numFmtId="263" fontId="5" fillId="0" borderId="0"/>
    <xf numFmtId="264" fontId="5" fillId="0" borderId="0"/>
    <xf numFmtId="265" fontId="5" fillId="0" borderId="0"/>
    <xf numFmtId="178" fontId="5" fillId="0" borderId="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9" fillId="54" borderId="0" applyNumberFormat="0" applyBorder="0" applyAlignment="0" applyProtection="0"/>
    <xf numFmtId="266" fontId="97" fillId="0" borderId="0"/>
    <xf numFmtId="267" fontId="5" fillId="0" borderId="0"/>
    <xf numFmtId="268" fontId="5" fillId="0" borderId="0"/>
    <xf numFmtId="269" fontId="5" fillId="0" borderId="0"/>
    <xf numFmtId="270" fontId="110" fillId="0" borderId="45">
      <protection locked="0"/>
    </xf>
    <xf numFmtId="271" fontId="5" fillId="0" borderId="0"/>
    <xf numFmtId="272" fontId="5" fillId="0" borderId="0"/>
    <xf numFmtId="273" fontId="5" fillId="0" borderId="0"/>
    <xf numFmtId="274" fontId="5" fillId="0" borderId="0"/>
    <xf numFmtId="275" fontId="38" fillId="0" borderId="0"/>
    <xf numFmtId="276" fontId="5" fillId="0" borderId="0"/>
    <xf numFmtId="277" fontId="37" fillId="0" borderId="0"/>
    <xf numFmtId="179" fontId="111" fillId="55" borderId="0"/>
    <xf numFmtId="179" fontId="112" fillId="0" borderId="0"/>
    <xf numFmtId="179" fontId="111" fillId="0" borderId="0"/>
    <xf numFmtId="278" fontId="5" fillId="0" borderId="0">
      <alignment horizontal="right"/>
    </xf>
    <xf numFmtId="17" fontId="38" fillId="0" borderId="0">
      <alignment horizontal="right"/>
    </xf>
    <xf numFmtId="278" fontId="5" fillId="0" borderId="0"/>
    <xf numFmtId="179" fontId="113" fillId="0" borderId="0">
      <alignment horizontal="right"/>
    </xf>
    <xf numFmtId="14" fontId="114" fillId="0" borderId="0">
      <alignment horizontal="right"/>
      <protection locked="0"/>
    </xf>
    <xf numFmtId="14" fontId="5" fillId="0" borderId="0"/>
    <xf numFmtId="279" fontId="5" fillId="0" borderId="0"/>
    <xf numFmtId="270" fontId="5" fillId="0" borderId="0"/>
    <xf numFmtId="280" fontId="97" fillId="0" borderId="0"/>
    <xf numFmtId="280" fontId="115" fillId="0" borderId="0">
      <protection locked="0"/>
    </xf>
    <xf numFmtId="277" fontId="97" fillId="0" borderId="0"/>
    <xf numFmtId="281" fontId="5" fillId="0" borderId="0"/>
    <xf numFmtId="179" fontId="5" fillId="0" borderId="46"/>
    <xf numFmtId="282" fontId="116" fillId="0" borderId="0"/>
    <xf numFmtId="179" fontId="5" fillId="0" borderId="0"/>
    <xf numFmtId="179" fontId="117" fillId="56" borderId="0"/>
    <xf numFmtId="179" fontId="117" fillId="57" borderId="0"/>
    <xf numFmtId="179" fontId="117" fillId="58" borderId="0"/>
    <xf numFmtId="179" fontId="117" fillId="59" borderId="0"/>
    <xf numFmtId="179" fontId="117" fillId="60" borderId="0"/>
    <xf numFmtId="179" fontId="117" fillId="61" borderId="0"/>
    <xf numFmtId="179" fontId="117" fillId="62" borderId="0"/>
    <xf numFmtId="179" fontId="117" fillId="63" borderId="0"/>
    <xf numFmtId="179" fontId="117" fillId="64" borderId="0"/>
    <xf numFmtId="179" fontId="117" fillId="65" borderId="0"/>
    <xf numFmtId="179" fontId="117" fillId="66" borderId="0"/>
    <xf numFmtId="179" fontId="117" fillId="67" borderId="0"/>
    <xf numFmtId="179" fontId="118" fillId="68" borderId="0"/>
    <xf numFmtId="179" fontId="118" fillId="69" borderId="0"/>
    <xf numFmtId="179" fontId="118" fillId="70" borderId="0"/>
    <xf numFmtId="179" fontId="118" fillId="71" borderId="0"/>
    <xf numFmtId="179" fontId="118" fillId="72" borderId="0"/>
    <xf numFmtId="179" fontId="118" fillId="73" borderId="0"/>
    <xf numFmtId="179" fontId="118" fillId="74" borderId="0"/>
    <xf numFmtId="179" fontId="118" fillId="75" borderId="0"/>
    <xf numFmtId="179" fontId="118" fillId="76" borderId="0"/>
    <xf numFmtId="179" fontId="118" fillId="77" borderId="0"/>
    <xf numFmtId="179" fontId="118" fillId="78" borderId="0"/>
    <xf numFmtId="179" fontId="118" fillId="79" borderId="0"/>
    <xf numFmtId="179" fontId="119" fillId="80" borderId="0"/>
    <xf numFmtId="179" fontId="120" fillId="81" borderId="47"/>
    <xf numFmtId="179" fontId="121" fillId="82" borderId="48"/>
    <xf numFmtId="194" fontId="5" fillId="0" borderId="0"/>
    <xf numFmtId="193" fontId="5" fillId="0" borderId="0"/>
    <xf numFmtId="179" fontId="122" fillId="0" borderId="0"/>
    <xf numFmtId="179" fontId="123" fillId="83" borderId="0"/>
    <xf numFmtId="179" fontId="124" fillId="0" borderId="49"/>
    <xf numFmtId="179" fontId="125" fillId="0" borderId="0">
      <alignment horizontal="left"/>
    </xf>
    <xf numFmtId="179" fontId="126" fillId="0" borderId="0">
      <alignment horizontal="left"/>
    </xf>
    <xf numFmtId="179" fontId="127" fillId="0" borderId="0"/>
    <xf numFmtId="179" fontId="128" fillId="0" borderId="0"/>
    <xf numFmtId="179" fontId="37" fillId="84" borderId="50">
      <protection locked="0"/>
    </xf>
    <xf numFmtId="179" fontId="129" fillId="0" borderId="51"/>
    <xf numFmtId="179" fontId="130" fillId="85" borderId="0"/>
    <xf numFmtId="179" fontId="5" fillId="0" borderId="0"/>
    <xf numFmtId="179" fontId="131" fillId="81" borderId="40"/>
    <xf numFmtId="9" fontId="5" fillId="0" borderId="0"/>
    <xf numFmtId="190" fontId="98" fillId="0" borderId="0"/>
    <xf numFmtId="179" fontId="132" fillId="0" borderId="52"/>
    <xf numFmtId="179" fontId="133" fillId="0" borderId="0"/>
    <xf numFmtId="179" fontId="111" fillId="0" borderId="0"/>
    <xf numFmtId="283" fontId="37" fillId="0" borderId="0"/>
    <xf numFmtId="179" fontId="134" fillId="0" borderId="0">
      <alignment horizontal="left"/>
    </xf>
    <xf numFmtId="190" fontId="5" fillId="86" borderId="0"/>
    <xf numFmtId="179" fontId="37" fillId="87" borderId="0"/>
    <xf numFmtId="284" fontId="135" fillId="0" borderId="0"/>
    <xf numFmtId="179" fontId="36" fillId="0" borderId="0">
      <alignment horizontal="left"/>
    </xf>
    <xf numFmtId="285" fontId="5" fillId="0" borderId="0"/>
    <xf numFmtId="179" fontId="136" fillId="0" borderId="0">
      <alignment horizontal="right"/>
    </xf>
    <xf numFmtId="179" fontId="137" fillId="0" borderId="53"/>
    <xf numFmtId="179" fontId="127" fillId="0" borderId="54"/>
    <xf numFmtId="190" fontId="5" fillId="0" borderId="0"/>
    <xf numFmtId="179" fontId="37" fillId="84" borderId="0"/>
    <xf numFmtId="179" fontId="138" fillId="88" borderId="47"/>
    <xf numFmtId="164" fontId="139" fillId="0" borderId="0">
      <alignment horizontal="right"/>
    </xf>
    <xf numFmtId="179" fontId="5" fillId="84" borderId="0"/>
    <xf numFmtId="179" fontId="5" fillId="84" borderId="46"/>
    <xf numFmtId="233" fontId="38" fillId="0" borderId="0">
      <alignment horizontal="left"/>
    </xf>
    <xf numFmtId="179" fontId="111" fillId="55" borderId="0"/>
    <xf numFmtId="284" fontId="112" fillId="0" borderId="0"/>
    <xf numFmtId="38" fontId="5" fillId="0" borderId="0"/>
    <xf numFmtId="40" fontId="5" fillId="0" borderId="0"/>
    <xf numFmtId="38" fontId="5" fillId="0" borderId="0"/>
    <xf numFmtId="179" fontId="5" fillId="0" borderId="0"/>
    <xf numFmtId="281" fontId="5" fillId="0" borderId="0"/>
    <xf numFmtId="270" fontId="5" fillId="0" borderId="0"/>
    <xf numFmtId="286" fontId="5" fillId="0" borderId="0"/>
    <xf numFmtId="238" fontId="97" fillId="0" borderId="0">
      <alignment horizontal="right"/>
    </xf>
    <xf numFmtId="287" fontId="5" fillId="0" borderId="0">
      <alignment horizontal="right"/>
    </xf>
    <xf numFmtId="179" fontId="111" fillId="89" borderId="0"/>
    <xf numFmtId="206" fontId="140" fillId="0" borderId="0"/>
    <xf numFmtId="37" fontId="141" fillId="0" borderId="0">
      <alignment horizontal="right" vertical="center"/>
    </xf>
    <xf numFmtId="3" fontId="5" fillId="0" borderId="0"/>
    <xf numFmtId="3" fontId="5" fillId="0" borderId="0"/>
    <xf numFmtId="179" fontId="117" fillId="0" borderId="0"/>
    <xf numFmtId="179" fontId="5" fillId="0" borderId="0"/>
    <xf numFmtId="179" fontId="5" fillId="0" borderId="0"/>
    <xf numFmtId="179" fontId="1" fillId="0" borderId="0"/>
    <xf numFmtId="179" fontId="1" fillId="0" borderId="0"/>
    <xf numFmtId="179" fontId="1" fillId="0" borderId="0"/>
    <xf numFmtId="179" fontId="38" fillId="0" borderId="0"/>
    <xf numFmtId="203" fontId="142" fillId="0" borderId="0">
      <alignment horizontal="left"/>
      <protection locked="0"/>
    </xf>
    <xf numFmtId="203" fontId="143" fillId="0" borderId="0">
      <alignment horizontal="left"/>
      <protection locked="0"/>
    </xf>
    <xf numFmtId="179" fontId="106" fillId="0" borderId="0"/>
    <xf numFmtId="179" fontId="144" fillId="0" borderId="0"/>
    <xf numFmtId="179" fontId="37" fillId="0" borderId="0"/>
    <xf numFmtId="179" fontId="5" fillId="90" borderId="55"/>
    <xf numFmtId="203" fontId="37" fillId="0" borderId="0"/>
    <xf numFmtId="203" fontId="99" fillId="0" borderId="0">
      <protection locked="0"/>
    </xf>
    <xf numFmtId="233" fontId="38" fillId="0" borderId="0"/>
    <xf numFmtId="1" fontId="5" fillId="0" borderId="0"/>
    <xf numFmtId="179" fontId="145" fillId="0" borderId="0">
      <alignment horizontal="left"/>
    </xf>
    <xf numFmtId="179" fontId="146" fillId="0" borderId="0">
      <alignment horizontal="left"/>
    </xf>
    <xf numFmtId="1" fontId="147" fillId="0" borderId="0">
      <alignment horizontal="right" vertical="center"/>
    </xf>
    <xf numFmtId="288" fontId="5" fillId="0" borderId="0"/>
    <xf numFmtId="289" fontId="5" fillId="0" borderId="0"/>
    <xf numFmtId="10" fontId="5" fillId="0" borderId="0"/>
    <xf numFmtId="9" fontId="5" fillId="0" borderId="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90" fontId="5" fillId="0" borderId="0">
      <alignment horizontal="right"/>
    </xf>
    <xf numFmtId="164" fontId="97" fillId="0" borderId="0"/>
    <xf numFmtId="164" fontId="115" fillId="0" borderId="0"/>
    <xf numFmtId="10" fontId="97" fillId="0" borderId="0"/>
    <xf numFmtId="10" fontId="115" fillId="0" borderId="0">
      <protection locked="0"/>
    </xf>
    <xf numFmtId="291" fontId="5" fillId="0" borderId="0"/>
    <xf numFmtId="174" fontId="37" fillId="0" borderId="0"/>
    <xf numFmtId="190" fontId="5" fillId="0" borderId="0"/>
    <xf numFmtId="38" fontId="5" fillId="0" borderId="0"/>
    <xf numFmtId="270" fontId="148" fillId="0" borderId="41">
      <alignment horizontal="right"/>
    </xf>
    <xf numFmtId="179" fontId="5" fillId="87" borderId="50"/>
    <xf numFmtId="179" fontId="5" fillId="87" borderId="0"/>
    <xf numFmtId="292" fontId="5" fillId="0" borderId="0">
      <alignment horizontal="right"/>
    </xf>
    <xf numFmtId="293" fontId="5" fillId="0" borderId="0">
      <alignment horizontal="right"/>
    </xf>
    <xf numFmtId="179" fontId="5" fillId="0" borderId="56">
      <alignment vertical="center"/>
    </xf>
    <xf numFmtId="179" fontId="83" fillId="91" borderId="57">
      <alignment horizontal="left" vertical="center" indent="1"/>
    </xf>
    <xf numFmtId="179" fontId="5" fillId="92" borderId="0"/>
    <xf numFmtId="190" fontId="5" fillId="0" borderId="0"/>
    <xf numFmtId="282" fontId="81" fillId="0" borderId="0"/>
    <xf numFmtId="3" fontId="35" fillId="0" borderId="0"/>
    <xf numFmtId="179" fontId="5" fillId="87" borderId="0"/>
    <xf numFmtId="179" fontId="34" fillId="0" borderId="0">
      <alignment horizontal="center" vertical="center"/>
    </xf>
    <xf numFmtId="179" fontId="149" fillId="0" borderId="0">
      <alignment vertical="center"/>
    </xf>
    <xf numFmtId="266" fontId="149" fillId="0" borderId="0">
      <alignment horizontal="right" vertical="center"/>
    </xf>
    <xf numFmtId="179" fontId="150" fillId="93" borderId="0">
      <alignment horizontal="center" vertical="center"/>
    </xf>
    <xf numFmtId="179" fontId="150" fillId="89" borderId="0">
      <alignment horizontal="center" vertical="center"/>
    </xf>
    <xf numFmtId="179" fontId="151" fillId="0" borderId="0"/>
    <xf numFmtId="179" fontId="34" fillId="0" borderId="0"/>
    <xf numFmtId="179" fontId="144" fillId="0" borderId="0"/>
    <xf numFmtId="179" fontId="36" fillId="0" borderId="0">
      <alignment horizontal="left"/>
    </xf>
    <xf numFmtId="294" fontId="41" fillId="0" borderId="0"/>
    <xf numFmtId="179" fontId="152" fillId="0" borderId="0">
      <alignment horizontal="left" vertical="top"/>
    </xf>
    <xf numFmtId="179" fontId="80" fillId="0" borderId="0">
      <alignment horizontal="center"/>
    </xf>
    <xf numFmtId="179" fontId="5" fillId="0" borderId="58"/>
    <xf numFmtId="179" fontId="5" fillId="0" borderId="59"/>
    <xf numFmtId="179" fontId="38" fillId="0" borderId="0"/>
    <xf numFmtId="179" fontId="5" fillId="0" borderId="0"/>
    <xf numFmtId="179" fontId="5" fillId="0" borderId="0"/>
    <xf numFmtId="18" fontId="5" fillId="0" borderId="0"/>
    <xf numFmtId="179" fontId="5" fillId="0" borderId="0"/>
    <xf numFmtId="179" fontId="153" fillId="0" borderId="0"/>
    <xf numFmtId="179" fontId="154" fillId="0" borderId="0"/>
    <xf numFmtId="233" fontId="38" fillId="0" borderId="0">
      <alignment horizontal="center"/>
    </xf>
    <xf numFmtId="190" fontId="155" fillId="0" borderId="60"/>
    <xf numFmtId="233" fontId="38" fillId="0" borderId="0">
      <alignment horizontal="center"/>
      <protection locked="0"/>
    </xf>
    <xf numFmtId="233" fontId="38" fillId="0" borderId="0">
      <alignment horizontal="left"/>
    </xf>
    <xf numFmtId="179" fontId="148" fillId="0" borderId="0"/>
    <xf numFmtId="179" fontId="156" fillId="0" borderId="0">
      <alignment horizontal="fill"/>
    </xf>
    <xf numFmtId="281" fontId="5" fillId="0" borderId="0"/>
    <xf numFmtId="270" fontId="5" fillId="0" borderId="0"/>
    <xf numFmtId="203" fontId="157" fillId="0" borderId="0"/>
    <xf numFmtId="179" fontId="5" fillId="86" borderId="0"/>
    <xf numFmtId="179" fontId="5" fillId="86" borderId="58"/>
    <xf numFmtId="179" fontId="158" fillId="0" borderId="0"/>
    <xf numFmtId="1" fontId="5" fillId="0" borderId="0"/>
    <xf numFmtId="266" fontId="5" fillId="0" borderId="0">
      <alignment horizontal="right"/>
    </xf>
    <xf numFmtId="164" fontId="5" fillId="0" borderId="0"/>
    <xf numFmtId="179" fontId="159" fillId="0" borderId="0"/>
    <xf numFmtId="179" fontId="1" fillId="20" borderId="0" applyNumberFormat="0" applyBorder="0" applyAlignment="0" applyProtection="0"/>
    <xf numFmtId="179" fontId="1" fillId="24" borderId="0" applyNumberFormat="0" applyBorder="0" applyAlignment="0" applyProtection="0"/>
    <xf numFmtId="179" fontId="1" fillId="28" borderId="0" applyNumberFormat="0" applyBorder="0" applyAlignment="0" applyProtection="0"/>
    <xf numFmtId="179" fontId="1" fillId="32" borderId="0" applyNumberFormat="0" applyBorder="0" applyAlignment="0" applyProtection="0"/>
    <xf numFmtId="179" fontId="1" fillId="36" borderId="0" applyNumberFormat="0" applyBorder="0" applyAlignment="0" applyProtection="0"/>
    <xf numFmtId="179" fontId="1" fillId="40" borderId="0" applyNumberFormat="0" applyBorder="0" applyAlignment="0" applyProtection="0"/>
    <xf numFmtId="179" fontId="1" fillId="21" borderId="0" applyNumberFormat="0" applyBorder="0" applyAlignment="0" applyProtection="0"/>
    <xf numFmtId="179" fontId="1" fillId="25" borderId="0" applyNumberFormat="0" applyBorder="0" applyAlignment="0" applyProtection="0"/>
    <xf numFmtId="179" fontId="1" fillId="29" borderId="0" applyNumberFormat="0" applyBorder="0" applyAlignment="0" applyProtection="0"/>
    <xf numFmtId="179" fontId="1" fillId="33" borderId="0" applyNumberFormat="0" applyBorder="0" applyAlignment="0" applyProtection="0"/>
    <xf numFmtId="179" fontId="1" fillId="37" borderId="0" applyNumberFormat="0" applyBorder="0" applyAlignment="0" applyProtection="0"/>
    <xf numFmtId="179" fontId="1" fillId="41" borderId="0" applyNumberFormat="0" applyBorder="0" applyAlignment="0" applyProtection="0"/>
    <xf numFmtId="179" fontId="37" fillId="0" borderId="42"/>
    <xf numFmtId="179" fontId="37" fillId="0" borderId="42"/>
    <xf numFmtId="265" fontId="5" fillId="0" borderId="0"/>
    <xf numFmtId="265" fontId="5" fillId="0" borderId="0"/>
    <xf numFmtId="270" fontId="110" fillId="0" borderId="45">
      <protection locked="0"/>
    </xf>
    <xf numFmtId="270" fontId="110" fillId="0" borderId="45">
      <protection locked="0"/>
    </xf>
    <xf numFmtId="273" fontId="5" fillId="0" borderId="0"/>
    <xf numFmtId="273" fontId="5" fillId="0" borderId="0"/>
    <xf numFmtId="179" fontId="120" fillId="81" borderId="47"/>
    <xf numFmtId="179" fontId="120" fillId="81" borderId="47"/>
    <xf numFmtId="179" fontId="37" fillId="84" borderId="50">
      <protection locked="0"/>
    </xf>
    <xf numFmtId="179" fontId="37" fillId="84" borderId="50">
      <protection locked="0"/>
    </xf>
    <xf numFmtId="179" fontId="131" fillId="81" borderId="40"/>
    <xf numFmtId="179" fontId="131" fillId="81" borderId="40"/>
    <xf numFmtId="179" fontId="132" fillId="0" borderId="52"/>
    <xf numFmtId="179" fontId="132" fillId="0" borderId="52"/>
    <xf numFmtId="179" fontId="138" fillId="88" borderId="47"/>
    <xf numFmtId="179" fontId="138" fillId="88" borderId="47"/>
    <xf numFmtId="0" fontId="1" fillId="0" borderId="0"/>
    <xf numFmtId="179" fontId="117" fillId="0" borderId="0"/>
    <xf numFmtId="179" fontId="117" fillId="0" borderId="0"/>
    <xf numFmtId="179" fontId="5" fillId="0" borderId="0"/>
    <xf numFmtId="179" fontId="5" fillId="0" borderId="0"/>
    <xf numFmtId="179" fontId="5" fillId="0" borderId="0"/>
    <xf numFmtId="179" fontId="5" fillId="90" borderId="55"/>
    <xf numFmtId="179" fontId="5" fillId="90" borderId="55"/>
    <xf numFmtId="179" fontId="1" fillId="18" borderId="36" applyNumberFormat="0" applyFont="0" applyAlignment="0" applyProtection="0"/>
    <xf numFmtId="9" fontId="5" fillId="0" borderId="0"/>
    <xf numFmtId="9" fontId="5" fillId="0" borderId="0"/>
    <xf numFmtId="9" fontId="1" fillId="0" borderId="0" applyFont="0" applyFill="0" applyBorder="0" applyAlignment="0" applyProtection="0"/>
    <xf numFmtId="179" fontId="5" fillId="87" borderId="50"/>
    <xf numFmtId="179" fontId="5" fillId="87" borderId="50"/>
    <xf numFmtId="179" fontId="5" fillId="0" borderId="56">
      <alignment vertical="center"/>
    </xf>
    <xf numFmtId="179" fontId="5" fillId="0" borderId="56">
      <alignment vertical="center"/>
    </xf>
    <xf numFmtId="179" fontId="83" fillId="91" borderId="57">
      <alignment horizontal="left" vertical="center" indent="1"/>
    </xf>
    <xf numFmtId="179" fontId="83" fillId="91" borderId="57">
      <alignment horizontal="left" vertical="center" indent="1"/>
    </xf>
    <xf numFmtId="179" fontId="5" fillId="0" borderId="58"/>
    <xf numFmtId="179" fontId="5" fillId="0" borderId="58"/>
    <xf numFmtId="179" fontId="5" fillId="86" borderId="58"/>
    <xf numFmtId="179" fontId="5" fillId="86" borderId="58"/>
    <xf numFmtId="295" fontId="5" fillId="0" borderId="0"/>
    <xf numFmtId="295" fontId="1" fillId="0" borderId="0"/>
    <xf numFmtId="0" fontId="1" fillId="0" borderId="0"/>
    <xf numFmtId="0" fontId="1" fillId="0" borderId="0"/>
    <xf numFmtId="9" fontId="1" fillId="0" borderId="0" applyFont="0" applyFill="0" applyBorder="0" applyAlignment="0" applyProtection="0"/>
    <xf numFmtId="44" fontId="79" fillId="0" borderId="0" applyFont="0" applyFill="0" applyBorder="0" applyAlignment="0" applyProtection="0"/>
    <xf numFmtId="3" fontId="79" fillId="0" borderId="0"/>
    <xf numFmtId="0" fontId="74" fillId="0" borderId="0"/>
    <xf numFmtId="43" fontId="79" fillId="0" borderId="0" applyFont="0" applyFill="0" applyBorder="0" applyAlignment="0" applyProtection="0"/>
    <xf numFmtId="44" fontId="79" fillId="0" borderId="0" applyFont="0" applyFill="0" applyBorder="0" applyAlignment="0" applyProtection="0"/>
    <xf numFmtId="3" fontId="79" fillId="0" borderId="0"/>
    <xf numFmtId="3" fontId="79" fillId="0" borderId="0"/>
    <xf numFmtId="3" fontId="79" fillId="0" borderId="0"/>
    <xf numFmtId="3" fontId="79" fillId="0" borderId="0"/>
    <xf numFmtId="3" fontId="79" fillId="0" borderId="0"/>
    <xf numFmtId="3" fontId="79" fillId="0" borderId="0"/>
    <xf numFmtId="3" fontId="79" fillId="0" borderId="0"/>
    <xf numFmtId="9" fontId="79" fillId="0" borderId="0" applyFont="0" applyFill="0" applyBorder="0" applyAlignment="0" applyProtection="0"/>
    <xf numFmtId="3" fontId="79" fillId="0" borderId="0"/>
    <xf numFmtId="19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applyFont="0" applyFill="0" applyBorder="0" applyAlignment="0"/>
    <xf numFmtId="179" fontId="79" fillId="0" borderId="0"/>
    <xf numFmtId="179" fontId="79" fillId="0" borderId="0"/>
    <xf numFmtId="179" fontId="79" fillId="0" borderId="0"/>
    <xf numFmtId="179" fontId="37" fillId="0" borderId="42"/>
    <xf numFmtId="270" fontId="110" fillId="0" borderId="45">
      <protection locked="0"/>
    </xf>
    <xf numFmtId="179" fontId="120" fillId="81" borderId="47"/>
    <xf numFmtId="179" fontId="37" fillId="84" borderId="50">
      <protection locked="0"/>
    </xf>
    <xf numFmtId="179" fontId="131" fillId="81" borderId="40"/>
    <xf numFmtId="179" fontId="132" fillId="0" borderId="52"/>
    <xf numFmtId="179" fontId="138" fillId="88" borderId="47"/>
    <xf numFmtId="179" fontId="5" fillId="90" borderId="55"/>
    <xf numFmtId="179" fontId="5" fillId="87" borderId="50"/>
    <xf numFmtId="179" fontId="83" fillId="91" borderId="57">
      <alignment horizontal="left" vertical="center" indent="1"/>
    </xf>
    <xf numFmtId="179" fontId="5" fillId="0" borderId="58"/>
    <xf numFmtId="179" fontId="5" fillId="86" borderId="58"/>
    <xf numFmtId="179" fontId="37" fillId="0" borderId="42"/>
    <xf numFmtId="179" fontId="37" fillId="0" borderId="42"/>
    <xf numFmtId="270" fontId="110" fillId="0" borderId="45">
      <protection locked="0"/>
    </xf>
    <xf numFmtId="270" fontId="110" fillId="0" borderId="45">
      <protection locked="0"/>
    </xf>
    <xf numFmtId="179" fontId="120" fillId="81" borderId="47"/>
    <xf numFmtId="179" fontId="120" fillId="81" borderId="47"/>
    <xf numFmtId="179" fontId="37" fillId="84" borderId="50">
      <protection locked="0"/>
    </xf>
    <xf numFmtId="179" fontId="37" fillId="84" borderId="50">
      <protection locked="0"/>
    </xf>
    <xf numFmtId="179" fontId="131" fillId="81" borderId="40"/>
    <xf numFmtId="179" fontId="131" fillId="81" borderId="40"/>
    <xf numFmtId="179" fontId="132" fillId="0" borderId="52"/>
    <xf numFmtId="179" fontId="132" fillId="0" borderId="52"/>
    <xf numFmtId="179" fontId="138" fillId="88" borderId="47"/>
    <xf numFmtId="179" fontId="138" fillId="88" borderId="47"/>
    <xf numFmtId="179" fontId="5" fillId="90" borderId="55"/>
    <xf numFmtId="179" fontId="5" fillId="90" borderId="55"/>
    <xf numFmtId="179" fontId="5" fillId="87" borderId="50"/>
    <xf numFmtId="179" fontId="5" fillId="87" borderId="50"/>
    <xf numFmtId="179" fontId="83" fillId="91" borderId="57">
      <alignment horizontal="left" vertical="center" indent="1"/>
    </xf>
    <xf numFmtId="179" fontId="83" fillId="91" borderId="57">
      <alignment horizontal="left" vertical="center" indent="1"/>
    </xf>
    <xf numFmtId="179" fontId="5" fillId="0" borderId="58"/>
    <xf numFmtId="179" fontId="5" fillId="0" borderId="58"/>
    <xf numFmtId="179" fontId="5" fillId="86" borderId="58"/>
    <xf numFmtId="179" fontId="5" fillId="86" borderId="58"/>
    <xf numFmtId="44" fontId="79" fillId="0" borderId="0" applyFont="0" applyFill="0" applyBorder="0" applyAlignment="0" applyProtection="0"/>
    <xf numFmtId="3" fontId="79" fillId="0" borderId="0"/>
    <xf numFmtId="0" fontId="74" fillId="0" borderId="0"/>
    <xf numFmtId="0" fontId="37" fillId="0" borderId="0"/>
    <xf numFmtId="179" fontId="37" fillId="0" borderId="42"/>
    <xf numFmtId="270" fontId="110" fillId="0" borderId="45">
      <protection locked="0"/>
    </xf>
    <xf numFmtId="179" fontId="120" fillId="81" borderId="47"/>
    <xf numFmtId="179" fontId="37" fillId="84" borderId="50">
      <protection locked="0"/>
    </xf>
    <xf numFmtId="179" fontId="131" fillId="81" borderId="40"/>
    <xf numFmtId="179" fontId="132" fillId="0" borderId="52"/>
    <xf numFmtId="179" fontId="138" fillId="88" borderId="47"/>
    <xf numFmtId="179" fontId="5" fillId="90" borderId="55"/>
    <xf numFmtId="179" fontId="5" fillId="87" borderId="50"/>
    <xf numFmtId="179" fontId="83" fillId="91" borderId="57">
      <alignment horizontal="left" vertical="center" indent="1"/>
    </xf>
    <xf numFmtId="179" fontId="37" fillId="0" borderId="42"/>
    <xf numFmtId="179" fontId="37" fillId="0" borderId="42"/>
    <xf numFmtId="270" fontId="110" fillId="0" borderId="45">
      <protection locked="0"/>
    </xf>
    <xf numFmtId="270" fontId="110" fillId="0" borderId="45">
      <protection locked="0"/>
    </xf>
    <xf numFmtId="179" fontId="120" fillId="81" borderId="47"/>
    <xf numFmtId="179" fontId="120" fillId="81" borderId="47"/>
    <xf numFmtId="179" fontId="37" fillId="84" borderId="50">
      <protection locked="0"/>
    </xf>
    <xf numFmtId="179" fontId="37" fillId="84" borderId="50">
      <protection locked="0"/>
    </xf>
    <xf numFmtId="179" fontId="131" fillId="81" borderId="40"/>
    <xf numFmtId="179" fontId="131" fillId="81" borderId="40"/>
    <xf numFmtId="179" fontId="132" fillId="0" borderId="52"/>
    <xf numFmtId="179" fontId="132" fillId="0" borderId="52"/>
    <xf numFmtId="179" fontId="138" fillId="88" borderId="47"/>
    <xf numFmtId="179" fontId="138" fillId="88" borderId="47"/>
    <xf numFmtId="179" fontId="5" fillId="90" borderId="55"/>
    <xf numFmtId="179" fontId="5" fillId="90" borderId="55"/>
    <xf numFmtId="179" fontId="5" fillId="87" borderId="50"/>
    <xf numFmtId="179" fontId="5" fillId="87" borderId="50"/>
    <xf numFmtId="179" fontId="83" fillId="91" borderId="57">
      <alignment horizontal="left" vertical="center" indent="1"/>
    </xf>
    <xf numFmtId="179" fontId="83" fillId="91" borderId="57">
      <alignment horizontal="left" vertical="center" indent="1"/>
    </xf>
    <xf numFmtId="179" fontId="37" fillId="0" borderId="42"/>
    <xf numFmtId="270" fontId="110" fillId="0" borderId="45">
      <protection locked="0"/>
    </xf>
    <xf numFmtId="179" fontId="120" fillId="81" borderId="47"/>
    <xf numFmtId="179" fontId="37" fillId="84" borderId="50">
      <protection locked="0"/>
    </xf>
    <xf numFmtId="179" fontId="131" fillId="81" borderId="40"/>
    <xf numFmtId="179" fontId="132" fillId="0" borderId="52"/>
    <xf numFmtId="179" fontId="138" fillId="88" borderId="47"/>
    <xf numFmtId="179" fontId="5" fillId="90" borderId="55"/>
    <xf numFmtId="179" fontId="5" fillId="87" borderId="50"/>
    <xf numFmtId="179" fontId="83" fillId="91" borderId="57">
      <alignment horizontal="left" vertical="center" indent="1"/>
    </xf>
    <xf numFmtId="179" fontId="37" fillId="0" borderId="42"/>
    <xf numFmtId="179" fontId="37" fillId="0" borderId="42"/>
    <xf numFmtId="270" fontId="110" fillId="0" borderId="45">
      <protection locked="0"/>
    </xf>
    <xf numFmtId="270" fontId="110" fillId="0" borderId="45">
      <protection locked="0"/>
    </xf>
    <xf numFmtId="179" fontId="120" fillId="81" borderId="47"/>
    <xf numFmtId="179" fontId="120" fillId="81" borderId="47"/>
    <xf numFmtId="179" fontId="37" fillId="84" borderId="50">
      <protection locked="0"/>
    </xf>
    <xf numFmtId="179" fontId="37" fillId="84" borderId="50">
      <protection locked="0"/>
    </xf>
    <xf numFmtId="179" fontId="131" fillId="81" borderId="40"/>
    <xf numFmtId="179" fontId="131" fillId="81" borderId="40"/>
    <xf numFmtId="179" fontId="132" fillId="0" borderId="52"/>
    <xf numFmtId="179" fontId="132" fillId="0" borderId="52"/>
    <xf numFmtId="179" fontId="138" fillId="88" borderId="47"/>
    <xf numFmtId="179" fontId="138" fillId="88" borderId="47"/>
    <xf numFmtId="179" fontId="5" fillId="90" borderId="55"/>
    <xf numFmtId="179" fontId="5" fillId="90" borderId="55"/>
    <xf numFmtId="179" fontId="5" fillId="87" borderId="50"/>
    <xf numFmtId="179" fontId="5" fillId="87" borderId="50"/>
    <xf numFmtId="179" fontId="83" fillId="91" borderId="57">
      <alignment horizontal="left" vertical="center" indent="1"/>
    </xf>
    <xf numFmtId="179" fontId="83" fillId="91" borderId="57">
      <alignment horizontal="left" vertical="center" indent="1"/>
    </xf>
    <xf numFmtId="270" fontId="148" fillId="0" borderId="41">
      <alignment horizontal="right"/>
    </xf>
    <xf numFmtId="179" fontId="5" fillId="0" borderId="56">
      <alignment vertical="center"/>
    </xf>
    <xf numFmtId="179" fontId="5" fillId="0" borderId="56">
      <alignment vertical="center"/>
    </xf>
    <xf numFmtId="179" fontId="5" fillId="0" borderId="56">
      <alignment vertical="center"/>
    </xf>
    <xf numFmtId="0" fontId="37" fillId="0" borderId="0"/>
    <xf numFmtId="9"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1" fillId="0" borderId="0" applyNumberFormat="0" applyFill="0" applyBorder="0" applyAlignment="0" applyProtection="0">
      <alignment vertical="top"/>
      <protection locked="0"/>
    </xf>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8" fontId="160" fillId="0" borderId="0" applyFont="0" applyFill="0" applyBorder="0" applyAlignment="0" applyProtection="0"/>
    <xf numFmtId="0" fontId="160" fillId="0" borderId="0"/>
    <xf numFmtId="40" fontId="160" fillId="0" borderId="0" applyFont="0" applyFill="0" applyBorder="0" applyAlignment="0" applyProtection="0"/>
    <xf numFmtId="0" fontId="160" fillId="0" borderId="0"/>
    <xf numFmtId="40" fontId="160" fillId="0" borderId="0" applyFont="0" applyFill="0" applyBorder="0" applyAlignment="0" applyProtection="0"/>
    <xf numFmtId="8" fontId="160" fillId="0" borderId="0" applyFont="0" applyFill="0" applyBorder="0" applyAlignment="0" applyProtection="0"/>
    <xf numFmtId="0" fontId="5" fillId="0" borderId="0"/>
    <xf numFmtId="0" fontId="55" fillId="0" borderId="0" applyBorder="0">
      <alignment wrapText="1"/>
    </xf>
    <xf numFmtId="0" fontId="53" fillId="0" borderId="0" applyBorder="0">
      <alignment wrapText="1"/>
    </xf>
    <xf numFmtId="0" fontId="54" fillId="0" borderId="0" applyBorder="0">
      <alignment wrapText="1"/>
    </xf>
    <xf numFmtId="0" fontId="5" fillId="0" borderId="0"/>
    <xf numFmtId="0" fontId="5" fillId="0" borderId="0"/>
    <xf numFmtId="0" fontId="5" fillId="0" borderId="0"/>
  </cellStyleXfs>
  <cellXfs count="500">
    <xf numFmtId="0" fontId="0" fillId="0" borderId="0" xfId="0"/>
    <xf numFmtId="0" fontId="7" fillId="0" borderId="0" xfId="0" applyFont="1"/>
    <xf numFmtId="0" fontId="8" fillId="0" borderId="0" xfId="0" applyFont="1"/>
    <xf numFmtId="0" fontId="7" fillId="0" borderId="9" xfId="0" applyFont="1" applyBorder="1"/>
    <xf numFmtId="165" fontId="7" fillId="0" borderId="0" xfId="1" applyNumberFormat="1" applyFont="1"/>
    <xf numFmtId="0" fontId="12" fillId="0" borderId="0" xfId="0" applyFont="1"/>
    <xf numFmtId="0" fontId="7" fillId="0" borderId="0" xfId="0" quotePrefix="1" applyFont="1" applyAlignment="1">
      <alignment horizontal="right" vertical="top"/>
    </xf>
    <xf numFmtId="165" fontId="7" fillId="0" borderId="0" xfId="1" applyNumberFormat="1" applyFont="1" applyBorder="1"/>
    <xf numFmtId="0" fontId="7" fillId="0" borderId="0" xfId="0" applyFont="1" applyAlignment="1">
      <alignment wrapText="1"/>
    </xf>
    <xf numFmtId="0" fontId="16" fillId="0" borderId="0" xfId="0" applyFont="1"/>
    <xf numFmtId="0" fontId="7" fillId="0" borderId="0" xfId="0" applyFont="1" applyAlignment="1">
      <alignment vertical="center"/>
    </xf>
    <xf numFmtId="0" fontId="7" fillId="0" borderId="5" xfId="0" applyFont="1" applyBorder="1" applyAlignment="1">
      <alignment vertical="center" wrapText="1"/>
    </xf>
    <xf numFmtId="0" fontId="7" fillId="3" borderId="5" xfId="0" applyFont="1" applyFill="1" applyBorder="1" applyAlignment="1">
      <alignment vertical="center" wrapText="1"/>
    </xf>
    <xf numFmtId="166" fontId="7" fillId="0" borderId="0" xfId="1" applyNumberFormat="1" applyFont="1" applyBorder="1" applyAlignment="1">
      <alignment vertical="center"/>
    </xf>
    <xf numFmtId="166" fontId="7" fillId="0" borderId="0" xfId="1" applyNumberFormat="1" applyFont="1" applyAlignment="1">
      <alignment vertical="center"/>
    </xf>
    <xf numFmtId="166" fontId="7" fillId="0" borderId="7" xfId="1" applyNumberFormat="1" applyFont="1" applyBorder="1" applyAlignment="1">
      <alignment vertical="center"/>
    </xf>
    <xf numFmtId="166" fontId="7" fillId="0" borderId="3" xfId="1" applyNumberFormat="1" applyFont="1" applyBorder="1" applyAlignment="1">
      <alignment vertical="center"/>
    </xf>
    <xf numFmtId="166" fontId="7" fillId="6" borderId="10" xfId="1" applyNumberFormat="1" applyFont="1" applyFill="1" applyBorder="1" applyAlignment="1">
      <alignment vertical="center"/>
    </xf>
    <xf numFmtId="166" fontId="7" fillId="0" borderId="8" xfId="1" applyNumberFormat="1" applyFont="1" applyBorder="1" applyAlignment="1">
      <alignment vertical="center"/>
    </xf>
    <xf numFmtId="166" fontId="7" fillId="6" borderId="9" xfId="1" applyNumberFormat="1" applyFont="1" applyFill="1" applyBorder="1" applyAlignment="1">
      <alignment vertical="center"/>
    </xf>
    <xf numFmtId="0" fontId="15" fillId="5" borderId="7"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2" xfId="0" applyFont="1" applyFill="1" applyBorder="1" applyAlignment="1">
      <alignment horizontal="center" vertical="center"/>
    </xf>
    <xf numFmtId="0" fontId="16"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165" fontId="7" fillId="0" borderId="3" xfId="1" applyNumberFormat="1" applyFont="1" applyBorder="1" applyAlignment="1">
      <alignment vertical="center"/>
    </xf>
    <xf numFmtId="165" fontId="7" fillId="6" borderId="10" xfId="1" applyNumberFormat="1" applyFont="1" applyFill="1" applyBorder="1" applyAlignment="1">
      <alignment vertical="center"/>
    </xf>
    <xf numFmtId="165" fontId="7" fillId="0" borderId="7" xfId="1" applyNumberFormat="1" applyFont="1" applyBorder="1" applyAlignment="1">
      <alignment vertical="center"/>
    </xf>
    <xf numFmtId="164" fontId="9" fillId="0" borderId="8" xfId="0" applyNumberFormat="1" applyFont="1" applyBorder="1" applyAlignment="1">
      <alignment vertical="center"/>
    </xf>
    <xf numFmtId="164" fontId="9" fillId="0" borderId="0" xfId="0" applyNumberFormat="1" applyFont="1" applyAlignment="1">
      <alignment vertical="center"/>
    </xf>
    <xf numFmtId="164" fontId="9" fillId="6" borderId="9" xfId="2" applyNumberFormat="1" applyFont="1" applyFill="1" applyBorder="1" applyAlignment="1">
      <alignment vertical="center"/>
    </xf>
    <xf numFmtId="166" fontId="8" fillId="0" borderId="8" xfId="1" applyNumberFormat="1" applyFont="1" applyBorder="1" applyAlignment="1">
      <alignment vertical="center"/>
    </xf>
    <xf numFmtId="166" fontId="8" fillId="6" borderId="9" xfId="1" applyNumberFormat="1" applyFont="1" applyFill="1" applyBorder="1" applyAlignment="1">
      <alignment vertical="center"/>
    </xf>
    <xf numFmtId="9" fontId="9" fillId="0" borderId="8" xfId="0" applyNumberFormat="1" applyFont="1" applyBorder="1" applyAlignment="1">
      <alignment vertical="center"/>
    </xf>
    <xf numFmtId="9" fontId="9" fillId="0" borderId="0" xfId="0" applyNumberFormat="1" applyFont="1" applyAlignment="1">
      <alignment vertical="center"/>
    </xf>
    <xf numFmtId="166" fontId="8" fillId="0" borderId="14" xfId="1" applyNumberFormat="1" applyFont="1" applyBorder="1" applyAlignment="1">
      <alignment vertical="center"/>
    </xf>
    <xf numFmtId="166" fontId="8" fillId="0" borderId="1" xfId="1" applyNumberFormat="1" applyFont="1" applyBorder="1" applyAlignment="1">
      <alignment vertical="center"/>
    </xf>
    <xf numFmtId="166" fontId="8" fillId="6" borderId="15" xfId="1" applyNumberFormat="1" applyFont="1" applyFill="1" applyBorder="1" applyAlignment="1">
      <alignment vertical="center"/>
    </xf>
    <xf numFmtId="166" fontId="7" fillId="0" borderId="9" xfId="1" applyNumberFormat="1" applyFont="1" applyBorder="1" applyAlignment="1">
      <alignment vertical="center"/>
    </xf>
    <xf numFmtId="9" fontId="7" fillId="0" borderId="8" xfId="0" applyNumberFormat="1" applyFont="1" applyBorder="1" applyAlignment="1">
      <alignment vertical="center"/>
    </xf>
    <xf numFmtId="164" fontId="7" fillId="0" borderId="8" xfId="0" applyNumberFormat="1" applyFont="1" applyBorder="1" applyAlignment="1">
      <alignment vertical="center"/>
    </xf>
    <xf numFmtId="0" fontId="15" fillId="5" borderId="6" xfId="0" applyFont="1" applyFill="1" applyBorder="1" applyAlignment="1">
      <alignment horizontal="center" vertical="center"/>
    </xf>
    <xf numFmtId="0" fontId="14" fillId="0" borderId="0" xfId="0" applyFont="1" applyAlignment="1">
      <alignment vertical="center"/>
    </xf>
    <xf numFmtId="166" fontId="7" fillId="0" borderId="0" xfId="0" applyNumberFormat="1" applyFont="1" applyAlignment="1">
      <alignment vertical="center"/>
    </xf>
    <xf numFmtId="166" fontId="8" fillId="0" borderId="0" xfId="0" applyNumberFormat="1" applyFont="1" applyAlignment="1">
      <alignment vertical="center"/>
    </xf>
    <xf numFmtId="0" fontId="14" fillId="0" borderId="0" xfId="0" quotePrefix="1" applyFont="1" applyAlignment="1">
      <alignment horizontal="right" vertical="top" wrapText="1"/>
    </xf>
    <xf numFmtId="0" fontId="14" fillId="0" borderId="0" xfId="0" quotePrefix="1" applyFont="1" applyAlignment="1">
      <alignment horizontal="right" vertical="top"/>
    </xf>
    <xf numFmtId="165" fontId="7" fillId="6" borderId="9" xfId="1" applyNumberFormat="1" applyFont="1" applyFill="1" applyBorder="1" applyAlignment="1">
      <alignment vertical="center"/>
    </xf>
    <xf numFmtId="165" fontId="7" fillId="0" borderId="8" xfId="1" applyNumberFormat="1" applyFont="1" applyBorder="1" applyAlignment="1">
      <alignment vertical="center"/>
    </xf>
    <xf numFmtId="165" fontId="7" fillId="0" borderId="0" xfId="1" applyNumberFormat="1" applyFont="1" applyAlignment="1">
      <alignment vertical="center"/>
    </xf>
    <xf numFmtId="165" fontId="7" fillId="0" borderId="0" xfId="1" applyNumberFormat="1" applyFont="1" applyBorder="1" applyAlignment="1">
      <alignment vertical="center"/>
    </xf>
    <xf numFmtId="9" fontId="8" fillId="0" borderId="0" xfId="2" applyFont="1" applyAlignment="1">
      <alignment vertical="center"/>
    </xf>
    <xf numFmtId="166" fontId="8" fillId="0" borderId="0" xfId="1" applyNumberFormat="1" applyFont="1" applyBorder="1" applyAlignment="1">
      <alignment vertical="center"/>
    </xf>
    <xf numFmtId="164" fontId="9" fillId="0" borderId="16" xfId="0" applyNumberFormat="1" applyFont="1" applyBorder="1" applyAlignment="1">
      <alignment vertical="center"/>
    </xf>
    <xf numFmtId="166" fontId="8" fillId="0" borderId="16" xfId="1" applyNumberFormat="1" applyFont="1" applyBorder="1" applyAlignment="1">
      <alignment vertical="center"/>
    </xf>
    <xf numFmtId="9" fontId="9" fillId="0" borderId="16" xfId="0" applyNumberFormat="1" applyFont="1" applyBorder="1" applyAlignment="1">
      <alignment vertical="center"/>
    </xf>
    <xf numFmtId="166" fontId="8" fillId="0" borderId="13" xfId="1" applyNumberFormat="1" applyFont="1" applyBorder="1" applyAlignment="1">
      <alignment vertical="center"/>
    </xf>
    <xf numFmtId="165" fontId="7" fillId="0" borderId="10" xfId="1" applyNumberFormat="1" applyFont="1" applyFill="1" applyBorder="1" applyAlignment="1">
      <alignment vertical="center"/>
    </xf>
    <xf numFmtId="166" fontId="7" fillId="0" borderId="6" xfId="1" applyNumberFormat="1" applyFont="1" applyBorder="1" applyAlignment="1">
      <alignment vertical="center"/>
    </xf>
    <xf numFmtId="165" fontId="7" fillId="0" borderId="3" xfId="1" applyNumberFormat="1" applyFont="1" applyBorder="1" applyAlignment="1">
      <alignment horizontal="right" vertical="center"/>
    </xf>
    <xf numFmtId="165" fontId="7" fillId="0" borderId="11" xfId="1" applyNumberFormat="1" applyFont="1" applyBorder="1" applyAlignment="1">
      <alignment horizontal="right" vertical="center"/>
    </xf>
    <xf numFmtId="165" fontId="7" fillId="0" borderId="11" xfId="1" applyNumberFormat="1" applyFont="1" applyBorder="1" applyAlignment="1">
      <alignment vertical="center"/>
    </xf>
    <xf numFmtId="166" fontId="8" fillId="0" borderId="7" xfId="1" applyNumberFormat="1" applyFont="1" applyBorder="1" applyAlignment="1">
      <alignment vertical="center"/>
    </xf>
    <xf numFmtId="166" fontId="8" fillId="0" borderId="3" xfId="1" applyNumberFormat="1" applyFont="1" applyBorder="1" applyAlignment="1">
      <alignment vertical="center"/>
    </xf>
    <xf numFmtId="166" fontId="8" fillId="6" borderId="10" xfId="1" applyNumberFormat="1" applyFont="1" applyFill="1" applyBorder="1" applyAlignment="1">
      <alignment vertical="center"/>
    </xf>
    <xf numFmtId="165" fontId="7" fillId="0" borderId="7" xfId="1" applyNumberFormat="1" applyFont="1" applyFill="1" applyBorder="1" applyAlignment="1">
      <alignment vertical="center"/>
    </xf>
    <xf numFmtId="165" fontId="7" fillId="0" borderId="3" xfId="1" applyNumberFormat="1" applyFont="1" applyFill="1" applyBorder="1" applyAlignment="1">
      <alignment vertical="center"/>
    </xf>
    <xf numFmtId="166" fontId="7" fillId="0" borderId="0" xfId="1" applyNumberFormat="1" applyFont="1" applyFill="1" applyBorder="1" applyAlignment="1">
      <alignment vertical="center"/>
    </xf>
    <xf numFmtId="0" fontId="6" fillId="0" borderId="19" xfId="0" applyFont="1" applyBorder="1" applyAlignment="1">
      <alignment vertical="center"/>
    </xf>
    <xf numFmtId="0" fontId="7" fillId="0" borderId="19" xfId="0" applyFont="1" applyBorder="1" applyAlignment="1">
      <alignment horizontal="left" vertical="center"/>
    </xf>
    <xf numFmtId="0" fontId="8" fillId="4" borderId="19" xfId="0" applyFont="1" applyFill="1" applyBorder="1" applyAlignment="1">
      <alignment vertical="center"/>
    </xf>
    <xf numFmtId="166" fontId="8" fillId="0" borderId="4" xfId="0" applyNumberFormat="1" applyFont="1" applyBorder="1" applyAlignment="1">
      <alignment vertical="center"/>
    </xf>
    <xf numFmtId="0" fontId="24" fillId="0" borderId="0" xfId="3" applyFont="1"/>
    <xf numFmtId="0" fontId="24" fillId="0" borderId="0" xfId="3" applyFont="1" applyAlignment="1">
      <alignment vertical="center"/>
    </xf>
    <xf numFmtId="0" fontId="11" fillId="0" borderId="0" xfId="3" applyFont="1"/>
    <xf numFmtId="168" fontId="11" fillId="0" borderId="0" xfId="3" applyNumberFormat="1" applyFont="1"/>
    <xf numFmtId="0" fontId="11" fillId="0" borderId="0" xfId="3" applyFont="1" applyAlignment="1">
      <alignment horizontal="right"/>
    </xf>
    <xf numFmtId="0" fontId="14" fillId="0" borderId="0" xfId="3" applyFont="1" applyAlignment="1">
      <alignment horizontal="right" vertical="center"/>
    </xf>
    <xf numFmtId="0" fontId="7" fillId="0" borderId="0" xfId="3" applyFont="1" applyAlignment="1">
      <alignment vertical="center"/>
    </xf>
    <xf numFmtId="0" fontId="14" fillId="0" borderId="0" xfId="3" quotePrefix="1" applyFont="1" applyAlignment="1">
      <alignment horizontal="right" vertical="top"/>
    </xf>
    <xf numFmtId="0" fontId="15" fillId="5" borderId="0" xfId="0" applyFont="1" applyFill="1" applyAlignment="1">
      <alignment horizontal="center" vertical="center"/>
    </xf>
    <xf numFmtId="0" fontId="15" fillId="8" borderId="5" xfId="0" applyFont="1" applyFill="1" applyBorder="1" applyAlignment="1">
      <alignment horizontal="left" vertical="center"/>
    </xf>
    <xf numFmtId="166" fontId="15" fillId="8" borderId="2" xfId="0" applyNumberFormat="1" applyFont="1" applyFill="1" applyBorder="1" applyAlignment="1">
      <alignment vertical="center"/>
    </xf>
    <xf numFmtId="0" fontId="7" fillId="0" borderId="8" xfId="0" applyFont="1" applyBorder="1" applyAlignment="1">
      <alignment vertical="center"/>
    </xf>
    <xf numFmtId="0" fontId="7" fillId="0" borderId="0" xfId="3" quotePrefix="1" applyFont="1" applyAlignment="1">
      <alignment vertical="center"/>
    </xf>
    <xf numFmtId="165" fontId="7" fillId="6" borderId="10" xfId="1" applyNumberFormat="1" applyFont="1" applyFill="1" applyBorder="1" applyAlignment="1">
      <alignment horizontal="right" vertical="center"/>
    </xf>
    <xf numFmtId="165" fontId="7" fillId="0" borderId="7" xfId="1" applyNumberFormat="1" applyFont="1" applyBorder="1" applyAlignment="1">
      <alignment horizontal="right" vertical="center"/>
    </xf>
    <xf numFmtId="171" fontId="7" fillId="0" borderId="3" xfId="1" applyNumberFormat="1" applyFont="1" applyBorder="1" applyAlignment="1">
      <alignment vertical="center"/>
    </xf>
    <xf numFmtId="0" fontId="7" fillId="0" borderId="25" xfId="3" applyFont="1" applyBorder="1" applyAlignment="1">
      <alignment horizontal="left" vertical="center" indent="1"/>
    </xf>
    <xf numFmtId="0" fontId="8" fillId="0" borderId="0" xfId="3" applyFont="1" applyAlignment="1">
      <alignment horizontal="left"/>
    </xf>
    <xf numFmtId="0" fontId="7" fillId="0" borderId="3" xfId="3" applyFont="1" applyBorder="1" applyAlignment="1">
      <alignment vertical="center"/>
    </xf>
    <xf numFmtId="0" fontId="7" fillId="0" borderId="27" xfId="3" applyFont="1" applyBorder="1"/>
    <xf numFmtId="170" fontId="7" fillId="0" borderId="27" xfId="3" applyNumberFormat="1" applyFont="1" applyBorder="1" applyAlignment="1">
      <alignment horizontal="right" vertical="center"/>
    </xf>
    <xf numFmtId="166" fontId="8" fillId="3" borderId="11" xfId="1" applyNumberFormat="1" applyFont="1" applyFill="1" applyBorder="1" applyAlignment="1">
      <alignment vertical="center"/>
    </xf>
    <xf numFmtId="166" fontId="8" fillId="3" borderId="13" xfId="1" applyNumberFormat="1" applyFont="1" applyFill="1" applyBorder="1" applyAlignment="1">
      <alignment vertical="center"/>
    </xf>
    <xf numFmtId="172" fontId="7" fillId="0" borderId="7" xfId="1" applyNumberFormat="1" applyFont="1" applyFill="1" applyBorder="1" applyAlignment="1">
      <alignment vertical="center"/>
    </xf>
    <xf numFmtId="172" fontId="7" fillId="0" borderId="3" xfId="1" applyNumberFormat="1" applyFont="1" applyFill="1" applyBorder="1" applyAlignment="1">
      <alignment vertical="center"/>
    </xf>
    <xf numFmtId="172" fontId="7" fillId="7" borderId="10" xfId="1" applyNumberFormat="1" applyFont="1" applyFill="1" applyBorder="1" applyAlignment="1">
      <alignment vertical="center"/>
    </xf>
    <xf numFmtId="164" fontId="25" fillId="0" borderId="8" xfId="0" applyNumberFormat="1" applyFont="1" applyBorder="1" applyAlignment="1">
      <alignment vertical="center"/>
    </xf>
    <xf numFmtId="166" fontId="8" fillId="0" borderId="6" xfId="1" applyNumberFormat="1" applyFont="1" applyBorder="1" applyAlignment="1">
      <alignment vertical="center"/>
    </xf>
    <xf numFmtId="165" fontId="7" fillId="0" borderId="3" xfId="1" applyNumberFormat="1" applyFont="1" applyFill="1" applyBorder="1" applyAlignment="1">
      <alignment horizontal="right" vertical="center"/>
    </xf>
    <xf numFmtId="0" fontId="13" fillId="0" borderId="0" xfId="3" applyFont="1" applyAlignment="1">
      <alignment vertical="center"/>
    </xf>
    <xf numFmtId="0" fontId="13" fillId="0" borderId="20" xfId="3" applyFont="1" applyBorder="1" applyAlignment="1">
      <alignment horizontal="left" vertical="center" indent="1"/>
    </xf>
    <xf numFmtId="0" fontId="14" fillId="0" borderId="0" xfId="3" applyFont="1" applyAlignment="1">
      <alignment horizontal="right"/>
    </xf>
    <xf numFmtId="0" fontId="15" fillId="5" borderId="5" xfId="0" applyFont="1" applyFill="1" applyBorder="1" applyAlignment="1">
      <alignment horizontal="center" vertical="center"/>
    </xf>
    <xf numFmtId="0" fontId="7" fillId="0" borderId="21" xfId="3" applyFont="1" applyBorder="1" applyAlignment="1">
      <alignment horizontal="left"/>
    </xf>
    <xf numFmtId="0" fontId="7" fillId="0" borderId="0" xfId="3" applyFont="1" applyAlignment="1">
      <alignment horizontal="left"/>
    </xf>
    <xf numFmtId="0" fontId="14" fillId="0" borderId="0" xfId="3" applyFont="1" applyAlignment="1">
      <alignment horizontal="left" vertical="center"/>
    </xf>
    <xf numFmtId="1" fontId="7" fillId="0" borderId="3" xfId="1" applyNumberFormat="1" applyFont="1" applyBorder="1" applyAlignment="1">
      <alignment horizontal="right" vertical="center"/>
    </xf>
    <xf numFmtId="169" fontId="8" fillId="0" borderId="0" xfId="0" applyNumberFormat="1" applyFont="1" applyAlignment="1">
      <alignment vertical="center"/>
    </xf>
    <xf numFmtId="0" fontId="14" fillId="0" borderId="0" xfId="0" applyFont="1" applyAlignment="1">
      <alignment horizontal="left" vertical="center"/>
    </xf>
    <xf numFmtId="0" fontId="14" fillId="0" borderId="0" xfId="0" applyFont="1" applyAlignment="1">
      <alignment horizontal="right" vertical="top"/>
    </xf>
    <xf numFmtId="0" fontId="7" fillId="0" borderId="9" xfId="0" applyFont="1" applyBorder="1" applyAlignment="1">
      <alignment vertical="center"/>
    </xf>
    <xf numFmtId="0" fontId="6" fillId="0" borderId="9" xfId="0" applyFont="1" applyBorder="1" applyAlignment="1">
      <alignment vertical="center"/>
    </xf>
    <xf numFmtId="0" fontId="8" fillId="0" borderId="9" xfId="0" applyFont="1" applyBorder="1" applyAlignment="1">
      <alignment horizontal="left" vertical="center"/>
    </xf>
    <xf numFmtId="0" fontId="7" fillId="0" borderId="9" xfId="0" applyFont="1" applyBorder="1" applyAlignment="1">
      <alignment horizontal="left" vertical="center"/>
    </xf>
    <xf numFmtId="0" fontId="8" fillId="4" borderId="9" xfId="0" applyFont="1" applyFill="1" applyBorder="1" applyAlignment="1">
      <alignment vertical="center"/>
    </xf>
    <xf numFmtId="0" fontId="9" fillId="0" borderId="9" xfId="0" applyFont="1" applyBorder="1" applyAlignment="1">
      <alignment horizontal="left" vertical="center"/>
    </xf>
    <xf numFmtId="0" fontId="7" fillId="0" borderId="9" xfId="0" applyFont="1" applyBorder="1" applyAlignment="1">
      <alignment horizontal="left" vertical="center" indent="1"/>
    </xf>
    <xf numFmtId="0" fontId="8" fillId="0" borderId="9" xfId="0" applyFont="1" applyBorder="1" applyAlignment="1">
      <alignment vertical="center"/>
    </xf>
    <xf numFmtId="0" fontId="8" fillId="4" borderId="9" xfId="0" applyFont="1" applyFill="1" applyBorder="1" applyAlignment="1">
      <alignment horizontal="left" vertical="center"/>
    </xf>
    <xf numFmtId="5" fontId="7" fillId="0" borderId="3" xfId="9" applyNumberFormat="1" applyFont="1" applyFill="1" applyBorder="1" applyAlignment="1">
      <alignment vertical="center"/>
    </xf>
    <xf numFmtId="5" fontId="7" fillId="7" borderId="10" xfId="9" applyNumberFormat="1" applyFont="1" applyFill="1" applyBorder="1" applyAlignment="1">
      <alignment vertical="center"/>
    </xf>
    <xf numFmtId="5" fontId="7" fillId="0" borderId="7" xfId="9" applyNumberFormat="1" applyFont="1" applyFill="1" applyBorder="1" applyAlignment="1">
      <alignment vertical="center"/>
    </xf>
    <xf numFmtId="5" fontId="7" fillId="7" borderId="18" xfId="9" applyNumberFormat="1" applyFont="1" applyFill="1" applyBorder="1" applyAlignment="1">
      <alignment vertical="center"/>
    </xf>
    <xf numFmtId="0" fontId="7" fillId="0" borderId="11" xfId="0" applyFont="1" applyBorder="1" applyAlignment="1">
      <alignment vertical="center"/>
    </xf>
    <xf numFmtId="0" fontId="9" fillId="0" borderId="16"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8" fillId="0" borderId="11" xfId="0" applyFont="1" applyBorder="1" applyAlignment="1">
      <alignment vertical="center"/>
    </xf>
    <xf numFmtId="0" fontId="8" fillId="3" borderId="11" xfId="0" applyFont="1" applyFill="1" applyBorder="1" applyAlignment="1">
      <alignment horizontal="left" vertical="center"/>
    </xf>
    <xf numFmtId="0" fontId="8" fillId="3" borderId="13" xfId="0" applyFont="1" applyFill="1" applyBorder="1" applyAlignment="1">
      <alignment horizontal="left" vertical="center" wrapText="1"/>
    </xf>
    <xf numFmtId="0" fontId="8" fillId="0" borderId="9" xfId="0" applyFont="1" applyBorder="1"/>
    <xf numFmtId="0" fontId="29" fillId="0" borderId="20" xfId="0" applyFont="1" applyBorder="1"/>
    <xf numFmtId="0" fontId="7" fillId="0" borderId="21" xfId="0" applyFont="1" applyBorder="1"/>
    <xf numFmtId="0" fontId="16" fillId="0" borderId="21" xfId="0" applyFont="1" applyBorder="1"/>
    <xf numFmtId="0" fontId="16" fillId="0" borderId="22" xfId="0" applyFont="1" applyBorder="1"/>
    <xf numFmtId="0" fontId="28" fillId="0" borderId="0" xfId="3" applyFont="1"/>
    <xf numFmtId="165" fontId="11" fillId="0" borderId="0" xfId="1" applyNumberFormat="1" applyFont="1"/>
    <xf numFmtId="0" fontId="26" fillId="5" borderId="1" xfId="3" applyFont="1" applyFill="1" applyBorder="1" applyAlignment="1">
      <alignment horizontal="centerContinuous"/>
    </xf>
    <xf numFmtId="0" fontId="15" fillId="5" borderId="1" xfId="3" applyFont="1" applyFill="1" applyBorder="1" applyAlignment="1">
      <alignment horizontal="centerContinuous"/>
    </xf>
    <xf numFmtId="0" fontId="7" fillId="0" borderId="0" xfId="0" applyFont="1" applyAlignment="1">
      <alignment horizontal="left" vertical="center" wrapText="1"/>
    </xf>
    <xf numFmtId="165" fontId="8" fillId="0" borderId="0" xfId="1" applyNumberFormat="1" applyFont="1" applyAlignment="1">
      <alignment vertical="center"/>
    </xf>
    <xf numFmtId="170" fontId="8" fillId="4" borderId="6" xfId="1" applyNumberFormat="1" applyFont="1" applyFill="1" applyBorder="1" applyAlignment="1">
      <alignment vertical="center"/>
    </xf>
    <xf numFmtId="170" fontId="7" fillId="0" borderId="7" xfId="1" applyNumberFormat="1" applyFont="1" applyFill="1" applyBorder="1" applyAlignment="1">
      <alignment vertical="center"/>
    </xf>
    <xf numFmtId="170" fontId="7" fillId="0" borderId="3" xfId="1" applyNumberFormat="1" applyFont="1" applyFill="1" applyBorder="1" applyAlignment="1">
      <alignment vertical="center"/>
    </xf>
    <xf numFmtId="170" fontId="7" fillId="7" borderId="10" xfId="1" applyNumberFormat="1" applyFont="1" applyFill="1" applyBorder="1" applyAlignment="1">
      <alignment vertical="center"/>
    </xf>
    <xf numFmtId="170" fontId="8" fillId="4" borderId="2" xfId="1" applyNumberFormat="1" applyFont="1" applyFill="1" applyBorder="1" applyAlignment="1">
      <alignment vertical="center"/>
    </xf>
    <xf numFmtId="170" fontId="8" fillId="4" borderId="12" xfId="1" applyNumberFormat="1" applyFont="1" applyFill="1" applyBorder="1" applyAlignment="1">
      <alignment vertical="center"/>
    </xf>
    <xf numFmtId="41" fontId="7" fillId="0" borderId="0" xfId="1" applyNumberFormat="1" applyFont="1" applyBorder="1" applyAlignment="1">
      <alignment vertical="center"/>
    </xf>
    <xf numFmtId="41" fontId="7" fillId="0" borderId="8" xfId="1" applyNumberFormat="1" applyFont="1" applyBorder="1" applyAlignment="1">
      <alignment vertical="center"/>
    </xf>
    <xf numFmtId="41" fontId="7" fillId="6" borderId="9" xfId="1" applyNumberFormat="1" applyFont="1" applyFill="1" applyBorder="1" applyAlignment="1">
      <alignment vertical="center"/>
    </xf>
    <xf numFmtId="41" fontId="7" fillId="0" borderId="0" xfId="1" applyNumberFormat="1" applyFont="1" applyAlignment="1">
      <alignment vertical="center"/>
    </xf>
    <xf numFmtId="41" fontId="7" fillId="0" borderId="14" xfId="1" applyNumberFormat="1" applyFont="1" applyBorder="1" applyAlignment="1">
      <alignment vertical="center"/>
    </xf>
    <xf numFmtId="41" fontId="7" fillId="0" borderId="1" xfId="1" applyNumberFormat="1" applyFont="1" applyBorder="1" applyAlignment="1">
      <alignment vertical="center"/>
    </xf>
    <xf numFmtId="41" fontId="7" fillId="6" borderId="15" xfId="1" applyNumberFormat="1" applyFont="1" applyFill="1" applyBorder="1" applyAlignment="1">
      <alignment vertical="center"/>
    </xf>
    <xf numFmtId="41" fontId="8" fillId="4" borderId="6" xfId="0" applyNumberFormat="1" applyFont="1" applyFill="1" applyBorder="1" applyAlignment="1">
      <alignment vertical="center"/>
    </xf>
    <xf numFmtId="41" fontId="8" fillId="4" borderId="2" xfId="0" applyNumberFormat="1" applyFont="1" applyFill="1" applyBorder="1" applyAlignment="1">
      <alignment vertical="center"/>
    </xf>
    <xf numFmtId="41" fontId="8" fillId="4" borderId="12" xfId="0" applyNumberFormat="1" applyFont="1" applyFill="1" applyBorder="1" applyAlignment="1">
      <alignment vertical="center"/>
    </xf>
    <xf numFmtId="41" fontId="7" fillId="0" borderId="7" xfId="1" applyNumberFormat="1" applyFont="1" applyFill="1" applyBorder="1" applyAlignment="1">
      <alignment vertical="center"/>
    </xf>
    <xf numFmtId="41" fontId="7" fillId="0" borderId="3" xfId="1" applyNumberFormat="1" applyFont="1" applyFill="1" applyBorder="1" applyAlignment="1">
      <alignment vertical="center"/>
    </xf>
    <xf numFmtId="41" fontId="7" fillId="6" borderId="10" xfId="1" applyNumberFormat="1" applyFont="1" applyFill="1" applyBorder="1" applyAlignment="1">
      <alignment vertical="center"/>
    </xf>
    <xf numFmtId="170" fontId="8" fillId="0" borderId="7" xfId="1" applyNumberFormat="1" applyFont="1" applyBorder="1" applyAlignment="1">
      <alignment vertical="center"/>
    </xf>
    <xf numFmtId="170" fontId="8" fillId="0" borderId="3" xfId="1" applyNumberFormat="1" applyFont="1" applyBorder="1" applyAlignment="1">
      <alignment vertical="center"/>
    </xf>
    <xf numFmtId="170" fontId="8" fillId="7" borderId="10" xfId="1" applyNumberFormat="1" applyFont="1" applyFill="1" applyBorder="1" applyAlignment="1">
      <alignment vertical="center"/>
    </xf>
    <xf numFmtId="170" fontId="8" fillId="0" borderId="7" xfId="1" applyNumberFormat="1" applyFont="1" applyFill="1" applyBorder="1" applyAlignment="1">
      <alignment vertical="center"/>
    </xf>
    <xf numFmtId="170" fontId="8" fillId="0" borderId="3" xfId="1" applyNumberFormat="1" applyFont="1" applyFill="1" applyBorder="1" applyAlignment="1">
      <alignment vertical="center"/>
    </xf>
    <xf numFmtId="41" fontId="7" fillId="0" borderId="14" xfId="1" applyNumberFormat="1" applyFont="1" applyFill="1" applyBorder="1" applyAlignment="1">
      <alignment vertical="center"/>
    </xf>
    <xf numFmtId="41" fontId="7" fillId="0" borderId="1" xfId="1" applyNumberFormat="1" applyFont="1" applyFill="1" applyBorder="1" applyAlignment="1">
      <alignment vertical="center"/>
    </xf>
    <xf numFmtId="170" fontId="8" fillId="4" borderId="14" xfId="0" applyNumberFormat="1" applyFont="1" applyFill="1" applyBorder="1" applyAlignment="1">
      <alignment vertical="center"/>
    </xf>
    <xf numFmtId="170" fontId="8" fillId="4" borderId="1" xfId="0" applyNumberFormat="1" applyFont="1" applyFill="1" applyBorder="1" applyAlignment="1">
      <alignment vertical="center"/>
    </xf>
    <xf numFmtId="170" fontId="8" fillId="4" borderId="15" xfId="0" applyNumberFormat="1" applyFont="1" applyFill="1" applyBorder="1" applyAlignment="1">
      <alignment vertical="center"/>
    </xf>
    <xf numFmtId="165" fontId="8" fillId="0" borderId="14" xfId="1" applyNumberFormat="1" applyFont="1" applyBorder="1" applyAlignment="1">
      <alignment vertical="center"/>
    </xf>
    <xf numFmtId="165" fontId="8" fillId="0" borderId="1" xfId="1" applyNumberFormat="1" applyFont="1" applyBorder="1" applyAlignment="1">
      <alignment vertical="center"/>
    </xf>
    <xf numFmtId="165" fontId="8" fillId="6" borderId="15" xfId="1" applyNumberFormat="1" applyFont="1" applyFill="1" applyBorder="1" applyAlignment="1">
      <alignment vertical="center"/>
    </xf>
    <xf numFmtId="165" fontId="8" fillId="0" borderId="8" xfId="1" applyNumberFormat="1" applyFont="1" applyBorder="1" applyAlignment="1">
      <alignment vertical="center"/>
    </xf>
    <xf numFmtId="165" fontId="8" fillId="0" borderId="0" xfId="1" applyNumberFormat="1" applyFont="1" applyBorder="1" applyAlignment="1">
      <alignment vertical="center"/>
    </xf>
    <xf numFmtId="165" fontId="8" fillId="6" borderId="9" xfId="1" applyNumberFormat="1" applyFont="1" applyFill="1" applyBorder="1" applyAlignment="1">
      <alignment vertical="center"/>
    </xf>
    <xf numFmtId="165" fontId="8" fillId="0" borderId="7" xfId="1" applyNumberFormat="1" applyFont="1" applyBorder="1" applyAlignment="1">
      <alignment vertical="center"/>
    </xf>
    <xf numFmtId="165" fontId="8" fillId="0" borderId="3" xfId="1" applyNumberFormat="1" applyFont="1" applyBorder="1" applyAlignment="1">
      <alignment vertical="center"/>
    </xf>
    <xf numFmtId="165" fontId="8" fillId="6" borderId="10" xfId="1" applyNumberFormat="1" applyFont="1" applyFill="1" applyBorder="1" applyAlignment="1">
      <alignment vertical="center"/>
    </xf>
    <xf numFmtId="0" fontId="7" fillId="2" borderId="3" xfId="1" applyNumberFormat="1" applyFont="1" applyFill="1" applyBorder="1" applyAlignment="1">
      <alignment horizontal="right" vertical="center"/>
    </xf>
    <xf numFmtId="165" fontId="8" fillId="3" borderId="3" xfId="1" applyNumberFormat="1" applyFont="1" applyFill="1" applyBorder="1" applyAlignment="1">
      <alignment vertical="center"/>
    </xf>
    <xf numFmtId="165" fontId="8" fillId="3" borderId="10" xfId="1" applyNumberFormat="1" applyFont="1" applyFill="1" applyBorder="1" applyAlignment="1">
      <alignment vertical="center"/>
    </xf>
    <xf numFmtId="165" fontId="8" fillId="3" borderId="7" xfId="1" applyNumberFormat="1" applyFont="1" applyFill="1" applyBorder="1" applyAlignment="1">
      <alignment vertical="center"/>
    </xf>
    <xf numFmtId="165" fontId="8" fillId="3" borderId="1" xfId="1" applyNumberFormat="1" applyFont="1" applyFill="1" applyBorder="1" applyAlignment="1">
      <alignment vertical="center"/>
    </xf>
    <xf numFmtId="165" fontId="8" fillId="3" borderId="15" xfId="1" applyNumberFormat="1" applyFont="1" applyFill="1" applyBorder="1" applyAlignment="1">
      <alignment vertical="center"/>
    </xf>
    <xf numFmtId="165" fontId="8" fillId="3" borderId="14" xfId="1" applyNumberFormat="1" applyFont="1" applyFill="1" applyBorder="1" applyAlignment="1">
      <alignment vertical="center"/>
    </xf>
    <xf numFmtId="170" fontId="15" fillId="8" borderId="6" xfId="1" applyNumberFormat="1" applyFont="1" applyFill="1" applyBorder="1" applyAlignment="1">
      <alignment vertical="center"/>
    </xf>
    <xf numFmtId="170" fontId="15" fillId="8" borderId="2" xfId="1" applyNumberFormat="1" applyFont="1" applyFill="1" applyBorder="1" applyAlignment="1">
      <alignment vertical="center"/>
    </xf>
    <xf numFmtId="170" fontId="15" fillId="8" borderId="12" xfId="1" applyNumberFormat="1" applyFont="1" applyFill="1" applyBorder="1" applyAlignment="1">
      <alignment vertical="center"/>
    </xf>
    <xf numFmtId="164" fontId="7" fillId="6" borderId="9" xfId="2" applyNumberFormat="1" applyFont="1" applyFill="1" applyBorder="1" applyAlignment="1">
      <alignment vertical="center"/>
    </xf>
    <xf numFmtId="165" fontId="7" fillId="2" borderId="7" xfId="1" applyNumberFormat="1" applyFont="1" applyFill="1" applyBorder="1" applyAlignment="1">
      <alignment vertical="center"/>
    </xf>
    <xf numFmtId="9" fontId="9" fillId="6" borderId="9" xfId="2" applyFont="1" applyFill="1" applyBorder="1" applyAlignment="1">
      <alignment vertical="center"/>
    </xf>
    <xf numFmtId="37" fontId="7" fillId="0" borderId="0" xfId="1" applyNumberFormat="1" applyFont="1" applyBorder="1" applyAlignment="1">
      <alignment vertical="center"/>
    </xf>
    <xf numFmtId="37" fontId="7" fillId="0" borderId="8" xfId="1" applyNumberFormat="1" applyFont="1" applyBorder="1" applyAlignment="1">
      <alignment vertical="center"/>
    </xf>
    <xf numFmtId="37" fontId="8" fillId="0" borderId="0" xfId="1" applyNumberFormat="1" applyFont="1" applyBorder="1" applyAlignment="1">
      <alignment vertical="center"/>
    </xf>
    <xf numFmtId="37" fontId="8" fillId="6" borderId="9" xfId="1" applyNumberFormat="1" applyFont="1" applyFill="1" applyBorder="1" applyAlignment="1">
      <alignment vertical="center"/>
    </xf>
    <xf numFmtId="37" fontId="8" fillId="0" borderId="1" xfId="1" applyNumberFormat="1" applyFont="1" applyBorder="1" applyAlignment="1">
      <alignment vertical="center"/>
    </xf>
    <xf numFmtId="37" fontId="8" fillId="6" borderId="15" xfId="1" applyNumberFormat="1" applyFont="1" applyFill="1" applyBorder="1" applyAlignment="1">
      <alignment vertical="center"/>
    </xf>
    <xf numFmtId="37" fontId="8" fillId="0" borderId="8" xfId="1" applyNumberFormat="1" applyFont="1" applyBorder="1" applyAlignment="1">
      <alignment vertical="center"/>
    </xf>
    <xf numFmtId="37" fontId="8" fillId="0" borderId="14" xfId="1" applyNumberFormat="1" applyFont="1" applyBorder="1" applyAlignment="1">
      <alignment vertical="center"/>
    </xf>
    <xf numFmtId="37" fontId="7" fillId="0" borderId="3" xfId="1" applyNumberFormat="1" applyFont="1" applyBorder="1" applyAlignment="1">
      <alignment vertical="center"/>
    </xf>
    <xf numFmtId="37" fontId="7" fillId="6" borderId="10" xfId="1" applyNumberFormat="1" applyFont="1" applyFill="1" applyBorder="1" applyAlignment="1">
      <alignment vertical="center"/>
    </xf>
    <xf numFmtId="168" fontId="8" fillId="4" borderId="6" xfId="1" applyNumberFormat="1" applyFont="1" applyFill="1" applyBorder="1" applyAlignment="1">
      <alignment vertical="center"/>
    </xf>
    <xf numFmtId="168" fontId="8" fillId="4" borderId="2" xfId="1" applyNumberFormat="1" applyFont="1" applyFill="1" applyBorder="1" applyAlignment="1">
      <alignment vertical="center"/>
    </xf>
    <xf numFmtId="168" fontId="8" fillId="4" borderId="12" xfId="1" applyNumberFormat="1" applyFont="1" applyFill="1" applyBorder="1" applyAlignment="1">
      <alignment vertical="center"/>
    </xf>
    <xf numFmtId="5" fontId="8" fillId="4" borderId="6" xfId="9" applyNumberFormat="1" applyFont="1" applyFill="1" applyBorder="1" applyAlignment="1">
      <alignment vertical="center"/>
    </xf>
    <xf numFmtId="5" fontId="8" fillId="4" borderId="2" xfId="9" applyNumberFormat="1" applyFont="1" applyFill="1" applyBorder="1" applyAlignment="1">
      <alignment vertical="center"/>
    </xf>
    <xf numFmtId="5" fontId="8" fillId="4" borderId="12" xfId="9" applyNumberFormat="1" applyFont="1" applyFill="1" applyBorder="1" applyAlignment="1">
      <alignment vertical="center"/>
    </xf>
    <xf numFmtId="168" fontId="8" fillId="4" borderId="6" xfId="0" applyNumberFormat="1" applyFont="1" applyFill="1" applyBorder="1" applyAlignment="1">
      <alignment vertical="center"/>
    </xf>
    <xf numFmtId="168" fontId="8" fillId="4" borderId="2" xfId="0" applyNumberFormat="1" applyFont="1" applyFill="1" applyBorder="1" applyAlignment="1">
      <alignment vertical="center"/>
    </xf>
    <xf numFmtId="168" fontId="8" fillId="4" borderId="12" xfId="0" applyNumberFormat="1" applyFont="1" applyFill="1" applyBorder="1" applyAlignment="1">
      <alignment vertical="center"/>
    </xf>
    <xf numFmtId="0" fontId="10" fillId="0" borderId="0" xfId="0" applyFont="1"/>
    <xf numFmtId="0" fontId="8" fillId="0" borderId="1" xfId="0" applyFont="1" applyBorder="1" applyAlignment="1">
      <alignment wrapText="1"/>
    </xf>
    <xf numFmtId="0" fontId="8" fillId="0" borderId="1" xfId="0" applyFont="1" applyBorder="1" applyAlignment="1">
      <alignment horizont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0" borderId="5" xfId="0" applyFont="1" applyBorder="1" applyAlignment="1">
      <alignment horizontal="left" vertical="center" wrapText="1"/>
    </xf>
    <xf numFmtId="0" fontId="10" fillId="0" borderId="0" xfId="0" applyFont="1" applyAlignment="1">
      <alignment horizontal="left"/>
    </xf>
    <xf numFmtId="0" fontId="7" fillId="0" borderId="5" xfId="1" applyNumberFormat="1" applyFont="1" applyBorder="1" applyAlignment="1">
      <alignment horizontal="center" vertical="center" wrapText="1"/>
    </xf>
    <xf numFmtId="5" fontId="7" fillId="0" borderId="3" xfId="9" quotePrefix="1" applyNumberFormat="1" applyFont="1" applyFill="1" applyBorder="1" applyAlignment="1">
      <alignment horizontal="right" vertical="center"/>
    </xf>
    <xf numFmtId="164" fontId="9" fillId="0" borderId="0" xfId="0" applyNumberFormat="1" applyFont="1" applyAlignment="1">
      <alignment horizontal="right" vertical="center"/>
    </xf>
    <xf numFmtId="164" fontId="9" fillId="0" borderId="8" xfId="0" applyNumberFormat="1" applyFont="1" applyBorder="1" applyAlignment="1">
      <alignment horizontal="right" vertical="center"/>
    </xf>
    <xf numFmtId="0" fontId="33" fillId="5" borderId="0" xfId="0" applyFont="1" applyFill="1" applyAlignment="1">
      <alignment vertical="center"/>
    </xf>
    <xf numFmtId="0" fontId="32" fillId="0" borderId="0" xfId="0" applyFont="1" applyAlignment="1">
      <alignment vertical="center"/>
    </xf>
    <xf numFmtId="5" fontId="8" fillId="4" borderId="28" xfId="9" applyNumberFormat="1" applyFont="1" applyFill="1" applyBorder="1" applyAlignment="1">
      <alignment vertical="center"/>
    </xf>
    <xf numFmtId="0" fontId="7" fillId="0" borderId="3" xfId="0" applyFont="1" applyBorder="1" applyAlignment="1">
      <alignment vertical="center"/>
    </xf>
    <xf numFmtId="5" fontId="8" fillId="4" borderId="15" xfId="9" applyNumberFormat="1" applyFont="1" applyFill="1" applyBorder="1" applyAlignment="1">
      <alignment vertical="center"/>
    </xf>
    <xf numFmtId="37" fontId="7" fillId="6" borderId="15" xfId="1" applyNumberFormat="1" applyFont="1" applyFill="1" applyBorder="1" applyAlignment="1">
      <alignment vertical="center"/>
    </xf>
    <xf numFmtId="0" fontId="8" fillId="0" borderId="0" xfId="3" applyFont="1" applyAlignment="1">
      <alignment horizontal="center"/>
    </xf>
    <xf numFmtId="9" fontId="7" fillId="0" borderId="0" xfId="0" applyNumberFormat="1" applyFont="1"/>
    <xf numFmtId="166" fontId="9" fillId="6" borderId="9" xfId="1" applyNumberFormat="1" applyFont="1" applyFill="1" applyBorder="1" applyAlignment="1">
      <alignment vertical="center"/>
    </xf>
    <xf numFmtId="166" fontId="9" fillId="0" borderId="8" xfId="1" applyNumberFormat="1" applyFont="1" applyBorder="1" applyAlignment="1">
      <alignment vertical="center"/>
    </xf>
    <xf numFmtId="166" fontId="6" fillId="6" borderId="9" xfId="1" applyNumberFormat="1" applyFont="1" applyFill="1" applyBorder="1" applyAlignment="1">
      <alignment vertical="center"/>
    </xf>
    <xf numFmtId="166" fontId="6" fillId="0" borderId="0" xfId="1" applyNumberFormat="1" applyFont="1" applyBorder="1" applyAlignment="1">
      <alignment vertical="center"/>
    </xf>
    <xf numFmtId="166" fontId="6" fillId="0" borderId="8" xfId="1" applyNumberFormat="1" applyFont="1" applyBorder="1" applyAlignment="1">
      <alignment vertical="center"/>
    </xf>
    <xf numFmtId="165" fontId="7" fillId="0" borderId="0" xfId="0" applyNumberFormat="1" applyFont="1"/>
    <xf numFmtId="0" fontId="42" fillId="0" borderId="0" xfId="0" applyFont="1"/>
    <xf numFmtId="0" fontId="7" fillId="3" borderId="5" xfId="0" applyFont="1" applyFill="1" applyBorder="1" applyAlignment="1">
      <alignment horizontal="center" vertical="center"/>
    </xf>
    <xf numFmtId="0" fontId="7" fillId="0" borderId="0" xfId="0" applyFont="1" applyAlignment="1">
      <alignment horizontal="left" vertical="center"/>
    </xf>
    <xf numFmtId="0" fontId="43" fillId="0" borderId="0" xfId="0" applyFont="1" applyAlignment="1">
      <alignment vertical="center"/>
    </xf>
    <xf numFmtId="0" fontId="7" fillId="3" borderId="5" xfId="0" applyFont="1" applyFill="1" applyBorder="1" applyAlignment="1">
      <alignment vertical="center"/>
    </xf>
    <xf numFmtId="0" fontId="7" fillId="0" borderId="5" xfId="0" applyFont="1" applyBorder="1" applyAlignment="1">
      <alignment vertical="center"/>
    </xf>
    <xf numFmtId="0" fontId="7" fillId="0" borderId="5" xfId="0" applyFont="1" applyBorder="1" applyAlignment="1">
      <alignment horizontal="left" vertical="center"/>
    </xf>
    <xf numFmtId="167" fontId="7" fillId="0" borderId="5" xfId="0" quotePrefix="1" applyNumberFormat="1" applyFont="1" applyBorder="1" applyAlignment="1">
      <alignment horizontal="center" vertical="center"/>
    </xf>
    <xf numFmtId="0" fontId="7" fillId="0" borderId="5" xfId="0" applyFont="1" applyBorder="1" applyAlignment="1">
      <alignment horizontal="center" vertical="center"/>
    </xf>
    <xf numFmtId="0" fontId="7" fillId="3" borderId="5" xfId="0" applyFont="1" applyFill="1" applyBorder="1" applyAlignment="1">
      <alignment horizontal="left" vertical="center"/>
    </xf>
    <xf numFmtId="170" fontId="8" fillId="6" borderId="10" xfId="1" applyNumberFormat="1" applyFont="1" applyFill="1" applyBorder="1" applyAlignment="1">
      <alignment vertical="center"/>
    </xf>
    <xf numFmtId="41" fontId="8" fillId="6" borderId="12" xfId="0" applyNumberFormat="1" applyFont="1" applyFill="1" applyBorder="1" applyAlignment="1">
      <alignment vertical="center"/>
    </xf>
    <xf numFmtId="5" fontId="8" fillId="6" borderId="12" xfId="9" applyNumberFormat="1" applyFont="1" applyFill="1" applyBorder="1" applyAlignment="1">
      <alignment vertical="center"/>
    </xf>
    <xf numFmtId="168" fontId="8" fillId="6" borderId="12" xfId="0" applyNumberFormat="1" applyFont="1" applyFill="1" applyBorder="1" applyAlignment="1">
      <alignment vertical="center"/>
    </xf>
    <xf numFmtId="170" fontId="8" fillId="6" borderId="15" xfId="0" applyNumberFormat="1" applyFont="1" applyFill="1" applyBorder="1" applyAlignment="1">
      <alignment vertical="center"/>
    </xf>
    <xf numFmtId="10" fontId="7" fillId="0" borderId="0" xfId="0" applyNumberFormat="1" applyFont="1" applyAlignment="1">
      <alignment vertical="center"/>
    </xf>
    <xf numFmtId="37" fontId="8" fillId="0" borderId="0" xfId="1" applyNumberFormat="1" applyFont="1" applyFill="1" applyBorder="1" applyAlignment="1">
      <alignment vertical="center"/>
    </xf>
    <xf numFmtId="0" fontId="13" fillId="0" borderId="23" xfId="3" applyFont="1" applyBorder="1" applyAlignment="1">
      <alignment horizontal="left" vertical="center" indent="1"/>
    </xf>
    <xf numFmtId="0" fontId="14" fillId="0" borderId="0" xfId="0" applyFont="1" applyAlignment="1">
      <alignment wrapText="1"/>
    </xf>
    <xf numFmtId="0" fontId="7" fillId="3" borderId="8" xfId="0" applyFont="1" applyFill="1" applyBorder="1" applyAlignment="1">
      <alignment vertical="center" wrapText="1"/>
    </xf>
    <xf numFmtId="0" fontId="7" fillId="0" borderId="7" xfId="0" applyFont="1" applyBorder="1" applyAlignment="1">
      <alignment vertical="center" wrapText="1"/>
    </xf>
    <xf numFmtId="0" fontId="8" fillId="0" borderId="3" xfId="0" applyFont="1" applyBorder="1" applyAlignment="1">
      <alignment horizontal="center" wrapText="1"/>
    </xf>
    <xf numFmtId="165" fontId="7" fillId="0" borderId="0" xfId="1" applyNumberFormat="1" applyFont="1" applyFill="1" applyBorder="1" applyAlignment="1">
      <alignment vertical="center" wrapText="1"/>
    </xf>
    <xf numFmtId="0" fontId="7" fillId="0" borderId="25" xfId="3" applyFont="1" applyBorder="1" applyAlignment="1">
      <alignment horizontal="left" vertical="center"/>
    </xf>
    <xf numFmtId="173" fontId="7" fillId="3" borderId="0" xfId="9" applyNumberFormat="1" applyFont="1" applyFill="1" applyBorder="1" applyAlignment="1">
      <alignment vertical="center"/>
    </xf>
    <xf numFmtId="9" fontId="7" fillId="3" borderId="5" xfId="0" applyNumberFormat="1" applyFont="1" applyFill="1" applyBorder="1" applyAlignment="1">
      <alignment horizontal="center" vertical="center"/>
    </xf>
    <xf numFmtId="9" fontId="7" fillId="0" borderId="5" xfId="0" applyNumberFormat="1" applyFont="1" applyBorder="1" applyAlignment="1">
      <alignment horizontal="center" vertical="center"/>
    </xf>
    <xf numFmtId="0" fontId="13" fillId="0" borderId="8" xfId="0" applyFont="1" applyBorder="1" applyAlignment="1">
      <alignment vertical="center" wrapText="1"/>
    </xf>
    <xf numFmtId="0" fontId="19" fillId="3" borderId="0" xfId="9" quotePrefix="1" applyNumberFormat="1" applyFont="1" applyFill="1" applyBorder="1" applyAlignment="1">
      <alignment vertical="center"/>
    </xf>
    <xf numFmtId="172" fontId="7" fillId="6" borderId="10" xfId="1" applyNumberFormat="1" applyFont="1" applyFill="1" applyBorder="1" applyAlignment="1">
      <alignment vertical="center"/>
    </xf>
    <xf numFmtId="0" fontId="11" fillId="0" borderId="0" xfId="3" applyFont="1" applyAlignment="1">
      <alignment vertical="center"/>
    </xf>
    <xf numFmtId="0" fontId="33" fillId="5" borderId="0" xfId="0" applyFont="1" applyFill="1" applyAlignment="1">
      <alignment horizontal="left" vertical="center"/>
    </xf>
    <xf numFmtId="0" fontId="14" fillId="0" borderId="0" xfId="0" applyFont="1" applyAlignment="1">
      <alignment horizontal="left" vertical="center" wrapText="1"/>
    </xf>
    <xf numFmtId="41" fontId="7" fillId="0" borderId="8" xfId="1" applyNumberFormat="1" applyFont="1" applyFill="1" applyBorder="1" applyAlignment="1">
      <alignment vertical="center"/>
    </xf>
    <xf numFmtId="166" fontId="9" fillId="0" borderId="0" xfId="1" applyNumberFormat="1" applyFont="1" applyBorder="1" applyAlignment="1">
      <alignment vertical="center"/>
    </xf>
    <xf numFmtId="166" fontId="9" fillId="0" borderId="0" xfId="1" applyNumberFormat="1" applyFont="1" applyAlignment="1">
      <alignment vertical="center"/>
    </xf>
    <xf numFmtId="0" fontId="8" fillId="3" borderId="5" xfId="0" applyFont="1" applyFill="1" applyBorder="1" applyAlignment="1">
      <alignment vertical="top" wrapText="1"/>
    </xf>
    <xf numFmtId="0" fontId="8" fillId="2" borderId="5" xfId="0" applyFont="1" applyFill="1" applyBorder="1" applyAlignment="1">
      <alignment vertical="top" wrapText="1"/>
    </xf>
    <xf numFmtId="165" fontId="7" fillId="0" borderId="0" xfId="0" applyNumberFormat="1" applyFont="1" applyAlignment="1">
      <alignment vertical="center"/>
    </xf>
    <xf numFmtId="41" fontId="8" fillId="0" borderId="0" xfId="2" applyNumberFormat="1" applyFont="1" applyAlignment="1">
      <alignment vertical="center"/>
    </xf>
    <xf numFmtId="41" fontId="8" fillId="0" borderId="8" xfId="1" applyNumberFormat="1" applyFont="1" applyFill="1" applyBorder="1" applyAlignment="1">
      <alignment vertical="center"/>
    </xf>
    <xf numFmtId="41" fontId="8" fillId="0" borderId="0" xfId="1" applyNumberFormat="1" applyFont="1" applyFill="1" applyBorder="1" applyAlignment="1">
      <alignment vertical="center"/>
    </xf>
    <xf numFmtId="41" fontId="8" fillId="6" borderId="9" xfId="1" applyNumberFormat="1" applyFont="1" applyFill="1" applyBorder="1" applyAlignment="1">
      <alignment vertical="center"/>
    </xf>
    <xf numFmtId="170" fontId="7" fillId="0" borderId="7" xfId="1" applyNumberFormat="1" applyFont="1" applyBorder="1" applyAlignment="1">
      <alignment vertical="center"/>
    </xf>
    <xf numFmtId="41" fontId="8" fillId="0" borderId="8" xfId="1" applyNumberFormat="1" applyFont="1" applyBorder="1" applyAlignment="1">
      <alignment vertical="center"/>
    </xf>
    <xf numFmtId="41" fontId="8" fillId="0" borderId="0" xfId="1" applyNumberFormat="1" applyFont="1" applyAlignment="1">
      <alignment vertical="center"/>
    </xf>
    <xf numFmtId="170" fontId="7" fillId="0" borderId="3" xfId="1" applyNumberFormat="1" applyFont="1" applyBorder="1" applyAlignment="1">
      <alignment vertical="center"/>
    </xf>
    <xf numFmtId="41" fontId="7" fillId="0" borderId="0" xfId="1" applyNumberFormat="1" applyFont="1" applyFill="1" applyBorder="1" applyAlignment="1">
      <alignment vertical="center"/>
    </xf>
    <xf numFmtId="37" fontId="7" fillId="0" borderId="0" xfId="1" applyNumberFormat="1" applyFont="1" applyAlignment="1">
      <alignment vertical="center"/>
    </xf>
    <xf numFmtId="165" fontId="7" fillId="0" borderId="7" xfId="1" applyNumberFormat="1" applyFont="1" applyFill="1" applyBorder="1" applyAlignment="1">
      <alignment horizontal="right" vertical="center"/>
    </xf>
    <xf numFmtId="0" fontId="28" fillId="0" borderId="10" xfId="0" applyFont="1" applyBorder="1" applyAlignment="1">
      <alignment horizontal="center" wrapText="1"/>
    </xf>
    <xf numFmtId="0" fontId="28" fillId="0" borderId="7" xfId="0" applyFont="1" applyBorder="1" applyAlignment="1">
      <alignment horizontal="center" wrapText="1"/>
    </xf>
    <xf numFmtId="173" fontId="7" fillId="3" borderId="8" xfId="9" applyNumberFormat="1" applyFont="1" applyFill="1" applyBorder="1" applyAlignment="1">
      <alignment vertical="center" wrapText="1"/>
    </xf>
    <xf numFmtId="165" fontId="7" fillId="0" borderId="1" xfId="1" applyNumberFormat="1" applyFont="1" applyFill="1" applyBorder="1" applyAlignment="1">
      <alignment vertical="center" wrapText="1"/>
    </xf>
    <xf numFmtId="173" fontId="7" fillId="3" borderId="0" xfId="9" applyNumberFormat="1" applyFont="1" applyFill="1" applyBorder="1" applyAlignment="1">
      <alignment horizontal="right" vertical="center"/>
    </xf>
    <xf numFmtId="173" fontId="7" fillId="3" borderId="9" xfId="9" applyNumberFormat="1" applyFont="1" applyFill="1" applyBorder="1" applyAlignment="1">
      <alignment vertical="center" wrapText="1"/>
    </xf>
    <xf numFmtId="0" fontId="13" fillId="0" borderId="0" xfId="0" applyFont="1" applyAlignment="1">
      <alignment horizontal="left" vertical="center" wrapText="1" indent="1"/>
    </xf>
    <xf numFmtId="0" fontId="13" fillId="0" borderId="8" xfId="0" applyFont="1" applyBorder="1" applyAlignment="1">
      <alignment horizontal="left" vertical="center" wrapText="1" indent="1"/>
    </xf>
    <xf numFmtId="0" fontId="13" fillId="0" borderId="0" xfId="16" applyFont="1" applyAlignment="1">
      <alignment horizontal="center" vertical="center"/>
    </xf>
    <xf numFmtId="0" fontId="11" fillId="0" borderId="0" xfId="16" applyFont="1" applyAlignment="1">
      <alignment vertical="center"/>
    </xf>
    <xf numFmtId="0" fontId="13" fillId="0" borderId="0" xfId="16" applyFont="1" applyAlignment="1">
      <alignment vertical="center"/>
    </xf>
    <xf numFmtId="0" fontId="46" fillId="0" borderId="0" xfId="16" applyFont="1" applyAlignment="1">
      <alignment horizontal="centerContinuous" vertical="center"/>
    </xf>
    <xf numFmtId="0" fontId="28" fillId="0" borderId="0" xfId="16" applyFont="1" applyAlignment="1">
      <alignment horizontal="centerContinuous" vertical="center"/>
    </xf>
    <xf numFmtId="0" fontId="28" fillId="0" borderId="1" xfId="16" applyFont="1" applyBorder="1" applyAlignment="1">
      <alignment horizontal="left" vertical="center"/>
    </xf>
    <xf numFmtId="0" fontId="28" fillId="0" borderId="0" xfId="16" applyFont="1" applyAlignment="1">
      <alignment vertical="center"/>
    </xf>
    <xf numFmtId="0" fontId="28" fillId="0" borderId="0" xfId="16" applyFont="1" applyAlignment="1">
      <alignment horizontal="right" vertical="center"/>
    </xf>
    <xf numFmtId="0" fontId="11" fillId="0" borderId="1" xfId="16" applyFont="1" applyBorder="1" applyAlignment="1">
      <alignment vertical="center"/>
    </xf>
    <xf numFmtId="0" fontId="13" fillId="0" borderId="3" xfId="16" applyFont="1" applyBorder="1" applyAlignment="1">
      <alignment vertical="center"/>
    </xf>
    <xf numFmtId="165" fontId="13" fillId="0" borderId="0" xfId="17" applyNumberFormat="1" applyFont="1" applyBorder="1" applyAlignment="1">
      <alignment vertical="center"/>
    </xf>
    <xf numFmtId="165" fontId="13" fillId="9" borderId="0" xfId="17" applyNumberFormat="1" applyFont="1" applyFill="1" applyBorder="1" applyAlignment="1">
      <alignment vertical="center"/>
    </xf>
    <xf numFmtId="165" fontId="13" fillId="10" borderId="0" xfId="17" applyNumberFormat="1" applyFont="1" applyFill="1" applyBorder="1" applyAlignment="1">
      <alignment vertical="center"/>
    </xf>
    <xf numFmtId="165" fontId="13" fillId="0" borderId="0" xfId="17" applyNumberFormat="1" applyFont="1" applyFill="1" applyBorder="1" applyAlignment="1">
      <alignment vertical="center"/>
    </xf>
    <xf numFmtId="165" fontId="13" fillId="9" borderId="0" xfId="17" applyNumberFormat="1" applyFont="1" applyFill="1" applyAlignment="1">
      <alignment vertical="center"/>
    </xf>
    <xf numFmtId="165" fontId="13" fillId="10" borderId="0" xfId="17" applyNumberFormat="1" applyFont="1" applyFill="1" applyAlignment="1">
      <alignment vertical="center"/>
    </xf>
    <xf numFmtId="0" fontId="28" fillId="0" borderId="3" xfId="16" applyFont="1" applyBorder="1" applyAlignment="1">
      <alignment vertical="center"/>
    </xf>
    <xf numFmtId="0" fontId="11" fillId="0" borderId="3" xfId="16" applyFont="1" applyBorder="1" applyAlignment="1">
      <alignment vertical="center"/>
    </xf>
    <xf numFmtId="0" fontId="25" fillId="0" borderId="0" xfId="16" applyFont="1" applyAlignment="1">
      <alignment vertical="center"/>
    </xf>
    <xf numFmtId="175" fontId="25" fillId="0" borderId="0" xfId="16" applyNumberFormat="1" applyFont="1" applyAlignment="1">
      <alignment horizontal="right" vertical="center"/>
    </xf>
    <xf numFmtId="165" fontId="13" fillId="0" borderId="0" xfId="17" applyNumberFormat="1" applyFont="1" applyFill="1" applyAlignment="1">
      <alignment vertical="center"/>
    </xf>
    <xf numFmtId="0" fontId="47" fillId="0" borderId="0" xfId="16" applyFont="1" applyAlignment="1">
      <alignment vertical="center"/>
    </xf>
    <xf numFmtId="0" fontId="11" fillId="0" borderId="0" xfId="16" applyFont="1" applyAlignment="1">
      <alignment horizontal="left" vertical="center"/>
    </xf>
    <xf numFmtId="5" fontId="13" fillId="0" borderId="3" xfId="9" applyNumberFormat="1" applyFont="1" applyBorder="1" applyAlignment="1">
      <alignment vertical="center"/>
    </xf>
    <xf numFmtId="5" fontId="13" fillId="10" borderId="3" xfId="9" applyNumberFormat="1" applyFont="1" applyFill="1" applyBorder="1" applyAlignment="1">
      <alignment vertical="center"/>
    </xf>
    <xf numFmtId="5" fontId="13" fillId="9" borderId="3" xfId="9" applyNumberFormat="1" applyFont="1" applyFill="1" applyBorder="1" applyAlignment="1">
      <alignment vertical="center"/>
    </xf>
    <xf numFmtId="5" fontId="28" fillId="0" borderId="3" xfId="9" applyNumberFormat="1" applyFont="1" applyBorder="1" applyAlignment="1">
      <alignment vertical="center"/>
    </xf>
    <xf numFmtId="5" fontId="28" fillId="9" borderId="3" xfId="9" applyNumberFormat="1" applyFont="1" applyFill="1" applyBorder="1" applyAlignment="1">
      <alignment vertical="center"/>
    </xf>
    <xf numFmtId="5" fontId="28" fillId="10" borderId="3" xfId="9" applyNumberFormat="1" applyFont="1" applyFill="1" applyBorder="1" applyAlignment="1">
      <alignment vertical="center"/>
    </xf>
    <xf numFmtId="0" fontId="7" fillId="0" borderId="5" xfId="0" applyFont="1" applyBorder="1" applyAlignment="1">
      <alignment horizontal="center" vertical="center" wrapText="1"/>
    </xf>
    <xf numFmtId="0" fontId="9" fillId="0" borderId="3" xfId="1" applyNumberFormat="1" applyFont="1" applyBorder="1" applyAlignment="1">
      <alignment horizontal="right" vertical="center"/>
    </xf>
    <xf numFmtId="0" fontId="9" fillId="6" borderId="10" xfId="1" applyNumberFormat="1" applyFont="1" applyFill="1" applyBorder="1" applyAlignment="1">
      <alignment horizontal="right" vertical="center"/>
    </xf>
    <xf numFmtId="0" fontId="9" fillId="0" borderId="7" xfId="1" applyNumberFormat="1" applyFont="1" applyBorder="1" applyAlignment="1">
      <alignment horizontal="right" vertical="center"/>
    </xf>
    <xf numFmtId="0" fontId="9" fillId="0" borderId="0" xfId="1" applyNumberFormat="1" applyFont="1" applyBorder="1" applyAlignment="1">
      <alignment horizontal="right" vertical="center"/>
    </xf>
    <xf numFmtId="0" fontId="9" fillId="6" borderId="9" xfId="2" applyNumberFormat="1" applyFont="1" applyFill="1" applyBorder="1" applyAlignment="1">
      <alignment horizontal="right" vertical="center"/>
    </xf>
    <xf numFmtId="0" fontId="9" fillId="0" borderId="8" xfId="0" applyFont="1" applyBorder="1" applyAlignment="1">
      <alignment horizontal="right" vertical="center"/>
    </xf>
    <xf numFmtId="166" fontId="7" fillId="0" borderId="3" xfId="1" applyNumberFormat="1" applyFont="1" applyFill="1" applyBorder="1" applyAlignment="1">
      <alignment vertical="center"/>
    </xf>
    <xf numFmtId="164" fontId="7" fillId="0" borderId="0" xfId="2" applyNumberFormat="1" applyFont="1" applyFill="1" applyBorder="1" applyAlignment="1">
      <alignment horizontal="right" vertical="center"/>
    </xf>
    <xf numFmtId="37" fontId="7" fillId="6" borderId="9" xfId="1" applyNumberFormat="1" applyFont="1" applyFill="1" applyBorder="1" applyAlignment="1">
      <alignment vertical="center"/>
    </xf>
    <xf numFmtId="0" fontId="16" fillId="0" borderId="0" xfId="8" applyFont="1" applyAlignment="1">
      <alignment vertical="center"/>
    </xf>
    <xf numFmtId="0" fontId="7" fillId="0" borderId="0" xfId="8" applyFont="1" applyAlignment="1">
      <alignment vertical="center"/>
    </xf>
    <xf numFmtId="0" fontId="6" fillId="0" borderId="19" xfId="8" applyFont="1" applyBorder="1" applyAlignment="1">
      <alignment horizontal="center" vertical="center"/>
    </xf>
    <xf numFmtId="0" fontId="15" fillId="5" borderId="3" xfId="8" applyFont="1" applyFill="1" applyBorder="1" applyAlignment="1">
      <alignment horizontal="center" vertical="center"/>
    </xf>
    <xf numFmtId="0" fontId="15" fillId="5" borderId="5" xfId="8" applyFont="1" applyFill="1" applyBorder="1" applyAlignment="1">
      <alignment horizontal="center" vertical="center"/>
    </xf>
    <xf numFmtId="0" fontId="15" fillId="5" borderId="2" xfId="8" applyFont="1" applyFill="1" applyBorder="1" applyAlignment="1">
      <alignment horizontal="center" vertical="center"/>
    </xf>
    <xf numFmtId="0" fontId="15" fillId="5" borderId="6" xfId="8" applyFont="1" applyFill="1" applyBorder="1" applyAlignment="1">
      <alignment horizontal="center" vertical="center"/>
    </xf>
    <xf numFmtId="0" fontId="8" fillId="0" borderId="0" xfId="8" applyFont="1" applyAlignment="1">
      <alignment horizontal="center" vertical="center"/>
    </xf>
    <xf numFmtId="0" fontId="6" fillId="0" borderId="19" xfId="8" applyFont="1" applyBorder="1" applyAlignment="1">
      <alignment vertical="center"/>
    </xf>
    <xf numFmtId="0" fontId="15" fillId="5" borderId="12" xfId="8" applyFont="1" applyFill="1" applyBorder="1" applyAlignment="1">
      <alignment horizontal="center" vertical="center"/>
    </xf>
    <xf numFmtId="0" fontId="15" fillId="5" borderId="10" xfId="8" applyFont="1" applyFill="1" applyBorder="1" applyAlignment="1">
      <alignment horizontal="center" vertical="center"/>
    </xf>
    <xf numFmtId="0" fontId="8" fillId="0" borderId="0" xfId="8" applyFont="1" applyAlignment="1">
      <alignment vertical="center"/>
    </xf>
    <xf numFmtId="0" fontId="8" fillId="0" borderId="19" xfId="8" applyFont="1" applyBorder="1" applyAlignment="1">
      <alignment horizontal="left" vertical="center"/>
    </xf>
    <xf numFmtId="5" fontId="8" fillId="7" borderId="10" xfId="12" applyNumberFormat="1" applyFont="1" applyFill="1" applyBorder="1" applyAlignment="1">
      <alignment vertical="center"/>
    </xf>
    <xf numFmtId="5" fontId="8" fillId="7" borderId="11" xfId="12" applyNumberFormat="1" applyFont="1" applyFill="1" applyBorder="1" applyAlignment="1">
      <alignment vertical="center"/>
    </xf>
    <xf numFmtId="0" fontId="7" fillId="0" borderId="19" xfId="8" applyFont="1" applyBorder="1" applyAlignment="1">
      <alignment horizontal="left" vertical="center"/>
    </xf>
    <xf numFmtId="41" fontId="7" fillId="6" borderId="16" xfId="1" applyNumberFormat="1" applyFont="1" applyFill="1" applyBorder="1" applyAlignment="1">
      <alignment vertical="center"/>
    </xf>
    <xf numFmtId="0" fontId="8" fillId="4" borderId="19" xfId="8" applyFont="1" applyFill="1" applyBorder="1" applyAlignment="1">
      <alignment vertical="center"/>
    </xf>
    <xf numFmtId="5" fontId="8" fillId="4" borderId="12" xfId="12" applyNumberFormat="1" applyFont="1" applyFill="1" applyBorder="1" applyAlignment="1">
      <alignment vertical="center"/>
    </xf>
    <xf numFmtId="0" fontId="8" fillId="0" borderId="19" xfId="8" applyFont="1" applyBorder="1" applyAlignment="1">
      <alignment vertical="center"/>
    </xf>
    <xf numFmtId="5" fontId="8" fillId="0" borderId="9" xfId="12" applyNumberFormat="1" applyFont="1" applyFill="1" applyBorder="1" applyAlignment="1">
      <alignment vertical="center"/>
    </xf>
    <xf numFmtId="5" fontId="8" fillId="0" borderId="16" xfId="12" applyNumberFormat="1" applyFont="1" applyFill="1" applyBorder="1" applyAlignment="1">
      <alignment vertical="center"/>
    </xf>
    <xf numFmtId="0" fontId="14" fillId="0" borderId="0" xfId="8" applyFont="1" applyAlignment="1">
      <alignment vertical="center"/>
    </xf>
    <xf numFmtId="166" fontId="7" fillId="0" borderId="0" xfId="8" applyNumberFormat="1" applyFont="1" applyAlignment="1">
      <alignment vertical="center"/>
    </xf>
    <xf numFmtId="164" fontId="8" fillId="4" borderId="12" xfId="2" applyNumberFormat="1" applyFont="1" applyFill="1" applyBorder="1" applyAlignment="1">
      <alignment vertical="center"/>
    </xf>
    <xf numFmtId="5" fontId="8" fillId="0" borderId="0" xfId="12" applyNumberFormat="1" applyFont="1" applyFill="1" applyBorder="1" applyAlignment="1">
      <alignment vertical="center"/>
    </xf>
    <xf numFmtId="0" fontId="14" fillId="0" borderId="0" xfId="8" applyFont="1" applyAlignment="1">
      <alignment horizontal="left" vertical="center"/>
    </xf>
    <xf numFmtId="0" fontId="14" fillId="0" borderId="0" xfId="8" applyFont="1" applyAlignment="1">
      <alignment horizontal="right" vertical="top"/>
    </xf>
    <xf numFmtId="0" fontId="14" fillId="0" borderId="0" xfId="8" quotePrefix="1" applyFont="1" applyAlignment="1">
      <alignment horizontal="right" vertical="top" wrapText="1"/>
    </xf>
    <xf numFmtId="0" fontId="7" fillId="0" borderId="0" xfId="8" applyFont="1"/>
    <xf numFmtId="0" fontId="49" fillId="0" borderId="0" xfId="0" applyFont="1" applyAlignment="1">
      <alignment vertical="center"/>
    </xf>
    <xf numFmtId="0" fontId="13" fillId="3" borderId="12" xfId="0" applyFont="1" applyFill="1" applyBorder="1" applyAlignment="1">
      <alignment vertical="top" wrapText="1"/>
    </xf>
    <xf numFmtId="0" fontId="13" fillId="2" borderId="12" xfId="0" applyFont="1" applyFill="1" applyBorder="1" applyAlignment="1">
      <alignment vertical="top" wrapText="1"/>
    </xf>
    <xf numFmtId="0" fontId="7" fillId="3" borderId="6" xfId="0" applyFont="1" applyFill="1" applyBorder="1" applyAlignment="1">
      <alignment vertical="top" wrapText="1"/>
    </xf>
    <xf numFmtId="0" fontId="7" fillId="2" borderId="6" xfId="0" applyFont="1" applyFill="1" applyBorder="1" applyAlignment="1">
      <alignment vertical="top" wrapText="1"/>
    </xf>
    <xf numFmtId="5" fontId="51" fillId="0" borderId="9" xfId="12" applyNumberFormat="1" applyFont="1" applyFill="1" applyBorder="1" applyAlignment="1">
      <alignment vertical="center"/>
    </xf>
    <xf numFmtId="0" fontId="44" fillId="0" borderId="0" xfId="8" applyFont="1" applyAlignment="1">
      <alignment vertical="center"/>
    </xf>
    <xf numFmtId="0" fontId="8" fillId="4" borderId="0" xfId="0" applyFont="1" applyFill="1" applyAlignment="1">
      <alignment vertical="center"/>
    </xf>
    <xf numFmtId="0" fontId="8" fillId="4" borderId="0" xfId="8" applyFont="1" applyFill="1" applyAlignment="1">
      <alignment vertical="center"/>
    </xf>
    <xf numFmtId="5" fontId="8" fillId="0" borderId="0" xfId="12" applyNumberFormat="1" applyFont="1" applyFill="1" applyAlignment="1">
      <alignment vertical="center"/>
    </xf>
    <xf numFmtId="0" fontId="7" fillId="0" borderId="0" xfId="0" applyFont="1" applyAlignment="1">
      <alignment horizontal="left" vertical="center" indent="1"/>
    </xf>
    <xf numFmtId="0" fontId="6"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5" fillId="5" borderId="11" xfId="8" applyFont="1" applyFill="1" applyBorder="1" applyAlignment="1">
      <alignment horizontal="center" vertical="center"/>
    </xf>
    <xf numFmtId="170" fontId="8" fillId="7" borderId="11" xfId="1" applyNumberFormat="1" applyFont="1" applyFill="1" applyBorder="1" applyAlignment="1">
      <alignment vertical="center"/>
    </xf>
    <xf numFmtId="168" fontId="8" fillId="4" borderId="5" xfId="0" applyNumberFormat="1" applyFont="1" applyFill="1" applyBorder="1" applyAlignment="1">
      <alignment vertical="center"/>
    </xf>
    <xf numFmtId="165" fontId="7" fillId="6" borderId="16" xfId="1" applyNumberFormat="1" applyFont="1" applyFill="1" applyBorder="1" applyAlignment="1">
      <alignment vertical="center"/>
    </xf>
    <xf numFmtId="5" fontId="8" fillId="4" borderId="5" xfId="12" applyNumberFormat="1" applyFont="1" applyFill="1" applyBorder="1" applyAlignment="1">
      <alignment vertical="center"/>
    </xf>
    <xf numFmtId="5" fontId="6" fillId="0" borderId="0" xfId="12" applyNumberFormat="1" applyFont="1" applyFill="1" applyBorder="1" applyAlignment="1">
      <alignment vertical="center"/>
    </xf>
    <xf numFmtId="0" fontId="7" fillId="0" borderId="3" xfId="1" applyNumberFormat="1" applyFont="1" applyBorder="1" applyAlignment="1">
      <alignment horizontal="right" vertical="center"/>
    </xf>
    <xf numFmtId="0" fontId="7" fillId="0" borderId="0" xfId="1" applyNumberFormat="1" applyFont="1" applyBorder="1" applyAlignment="1">
      <alignment horizontal="right" vertical="center"/>
    </xf>
    <xf numFmtId="0" fontId="9" fillId="6" borderId="9" xfId="1" applyNumberFormat="1" applyFont="1" applyFill="1" applyBorder="1" applyAlignment="1">
      <alignment horizontal="right" vertical="center"/>
    </xf>
    <xf numFmtId="5" fontId="11" fillId="0" borderId="0" xfId="16" applyNumberFormat="1" applyFont="1" applyAlignment="1">
      <alignment vertical="center"/>
    </xf>
    <xf numFmtId="0" fontId="7" fillId="0" borderId="0" xfId="16" applyFont="1" applyAlignment="1">
      <alignment vertical="center"/>
    </xf>
    <xf numFmtId="165" fontId="7" fillId="3" borderId="0" xfId="1" applyNumberFormat="1" applyFont="1" applyFill="1" applyBorder="1" applyAlignment="1">
      <alignment vertical="center" wrapText="1"/>
    </xf>
    <xf numFmtId="165" fontId="7" fillId="0" borderId="8" xfId="1" applyNumberFormat="1" applyFont="1" applyBorder="1" applyAlignment="1">
      <alignment horizontal="right" vertical="center"/>
    </xf>
    <xf numFmtId="165" fontId="7" fillId="0" borderId="9" xfId="1" applyNumberFormat="1" applyFont="1" applyBorder="1" applyAlignment="1">
      <alignment horizontal="right" vertical="center"/>
    </xf>
    <xf numFmtId="165" fontId="7" fillId="0" borderId="15" xfId="1" applyNumberFormat="1" applyFont="1" applyBorder="1" applyAlignment="1">
      <alignment horizontal="right" vertical="center"/>
    </xf>
    <xf numFmtId="43" fontId="7" fillId="0" borderId="9" xfId="1" applyFont="1" applyBorder="1" applyAlignment="1">
      <alignment horizontal="right" vertical="center"/>
    </xf>
    <xf numFmtId="43" fontId="7" fillId="3" borderId="9" xfId="1" applyFont="1" applyFill="1" applyBorder="1" applyAlignment="1">
      <alignment vertical="center"/>
    </xf>
    <xf numFmtId="167" fontId="7" fillId="0" borderId="0" xfId="0" quotePrefix="1" applyNumberFormat="1" applyFont="1" applyAlignment="1">
      <alignment horizontal="center" vertical="center"/>
    </xf>
    <xf numFmtId="0" fontId="7" fillId="0" borderId="0" xfId="0" applyFont="1" applyAlignment="1">
      <alignment horizontal="center" vertical="center"/>
    </xf>
    <xf numFmtId="9" fontId="7" fillId="0" borderId="0" xfId="0" applyNumberFormat="1" applyFont="1" applyAlignment="1">
      <alignment horizontal="center" vertical="center"/>
    </xf>
    <xf numFmtId="166" fontId="8" fillId="0" borderId="0" xfId="1" applyNumberFormat="1" applyFont="1" applyAlignment="1">
      <alignment vertical="center"/>
    </xf>
    <xf numFmtId="37" fontId="8" fillId="0" borderId="8" xfId="1" applyNumberFormat="1" applyFont="1" applyFill="1" applyBorder="1" applyAlignment="1">
      <alignment vertical="center"/>
    </xf>
    <xf numFmtId="37" fontId="8" fillId="0" borderId="14" xfId="1" applyNumberFormat="1" applyFont="1" applyFill="1" applyBorder="1" applyAlignment="1">
      <alignment vertical="center"/>
    </xf>
    <xf numFmtId="165" fontId="19" fillId="3" borderId="0" xfId="1" applyNumberFormat="1" applyFont="1" applyFill="1" applyBorder="1" applyAlignment="1">
      <alignment horizontal="left" vertical="center" wrapText="1"/>
    </xf>
    <xf numFmtId="4" fontId="7" fillId="0" borderId="0" xfId="0" applyNumberFormat="1" applyFont="1"/>
    <xf numFmtId="0" fontId="7" fillId="3" borderId="8" xfId="0" applyFont="1" applyFill="1" applyBorder="1" applyAlignment="1">
      <alignment vertical="center"/>
    </xf>
    <xf numFmtId="0" fontId="13" fillId="0" borderId="8" xfId="0" applyFont="1" applyBorder="1" applyAlignment="1">
      <alignment vertical="center"/>
    </xf>
    <xf numFmtId="168" fontId="7" fillId="0" borderId="0" xfId="3" applyNumberFormat="1" applyFont="1" applyAlignment="1">
      <alignment horizontal="right" vertical="center"/>
    </xf>
    <xf numFmtId="170" fontId="7" fillId="0" borderId="21" xfId="3" applyNumberFormat="1" applyFont="1" applyBorder="1" applyAlignment="1">
      <alignment horizontal="right" vertical="center"/>
    </xf>
    <xf numFmtId="170" fontId="7" fillId="0" borderId="22" xfId="3" applyNumberFormat="1" applyFont="1" applyBorder="1" applyAlignment="1">
      <alignment horizontal="right" vertical="center"/>
    </xf>
    <xf numFmtId="165" fontId="7" fillId="0" borderId="0" xfId="1" applyNumberFormat="1" applyFont="1" applyFill="1" applyAlignment="1">
      <alignment horizontal="right" vertical="center"/>
    </xf>
    <xf numFmtId="165" fontId="7" fillId="0" borderId="24" xfId="1" applyNumberFormat="1" applyFont="1" applyFill="1" applyBorder="1" applyAlignment="1">
      <alignment horizontal="right" vertical="center"/>
    </xf>
    <xf numFmtId="168" fontId="7" fillId="0" borderId="17" xfId="3" applyNumberFormat="1" applyFont="1" applyBorder="1" applyAlignment="1">
      <alignment horizontal="right" vertical="center"/>
    </xf>
    <xf numFmtId="168" fontId="7" fillId="0" borderId="26" xfId="3" applyNumberFormat="1" applyFont="1" applyBorder="1" applyAlignment="1">
      <alignment horizontal="right" vertical="center"/>
    </xf>
    <xf numFmtId="165" fontId="9" fillId="0" borderId="3" xfId="1" applyNumberFormat="1" applyFont="1" applyBorder="1" applyAlignment="1">
      <alignment horizontal="right" vertical="center"/>
    </xf>
    <xf numFmtId="165" fontId="9" fillId="6" borderId="10" xfId="1" applyNumberFormat="1" applyFont="1" applyFill="1" applyBorder="1" applyAlignment="1">
      <alignment horizontal="right" vertical="center"/>
    </xf>
    <xf numFmtId="168" fontId="56" fillId="0" borderId="0" xfId="3" applyNumberFormat="1" applyFont="1" applyAlignment="1">
      <alignment horizontal="center" vertical="center"/>
    </xf>
    <xf numFmtId="1" fontId="7" fillId="0" borderId="1" xfId="1" quotePrefix="1" applyNumberFormat="1" applyFont="1" applyFill="1" applyBorder="1" applyAlignment="1">
      <alignment horizontal="right" vertical="center"/>
    </xf>
    <xf numFmtId="1" fontId="7" fillId="0" borderId="0" xfId="1" quotePrefix="1" applyNumberFormat="1" applyFont="1" applyFill="1" applyBorder="1" applyAlignment="1">
      <alignment horizontal="right" vertical="center"/>
    </xf>
    <xf numFmtId="10" fontId="7" fillId="0" borderId="0" xfId="2" applyNumberFormat="1" applyFont="1" applyAlignment="1">
      <alignment vertical="center"/>
    </xf>
    <xf numFmtId="5" fontId="8" fillId="4" borderId="2" xfId="12" applyNumberFormat="1" applyFont="1" applyFill="1" applyBorder="1" applyAlignment="1">
      <alignment vertical="center"/>
    </xf>
    <xf numFmtId="5" fontId="8" fillId="6" borderId="12" xfId="12" applyNumberFormat="1" applyFont="1" applyFill="1" applyBorder="1" applyAlignment="1">
      <alignment vertical="center"/>
    </xf>
    <xf numFmtId="5" fontId="7" fillId="0" borderId="3" xfId="12" applyNumberFormat="1" applyFont="1" applyFill="1" applyBorder="1" applyAlignment="1">
      <alignment vertical="center"/>
    </xf>
    <xf numFmtId="5" fontId="7" fillId="7" borderId="10" xfId="12" applyNumberFormat="1" applyFont="1" applyFill="1" applyBorder="1" applyAlignment="1">
      <alignment vertical="center"/>
    </xf>
    <xf numFmtId="5" fontId="13" fillId="9" borderId="0" xfId="9" applyNumberFormat="1" applyFont="1" applyFill="1" applyBorder="1" applyAlignment="1">
      <alignment vertical="center"/>
    </xf>
    <xf numFmtId="5" fontId="13" fillId="10" borderId="0" xfId="9" applyNumberFormat="1" applyFont="1" applyFill="1" applyBorder="1" applyAlignment="1">
      <alignment vertical="center"/>
    </xf>
    <xf numFmtId="5" fontId="13" fillId="0" borderId="3" xfId="9" applyNumberFormat="1" applyFont="1" applyFill="1" applyBorder="1" applyAlignment="1">
      <alignment vertical="center"/>
    </xf>
    <xf numFmtId="5" fontId="13" fillId="0" borderId="0" xfId="9" applyNumberFormat="1" applyFont="1" applyFill="1" applyBorder="1" applyAlignment="1">
      <alignment vertical="center"/>
    </xf>
    <xf numFmtId="165" fontId="7" fillId="0" borderId="0" xfId="1" applyNumberFormat="1" applyFont="1" applyBorder="1" applyAlignment="1">
      <alignment horizontal="right" vertical="center" wrapText="1"/>
    </xf>
    <xf numFmtId="165" fontId="7" fillId="0" borderId="0" xfId="1" applyNumberFormat="1" applyFont="1" applyBorder="1" applyAlignment="1">
      <alignment horizontal="right" vertical="center"/>
    </xf>
    <xf numFmtId="9" fontId="7" fillId="0" borderId="5" xfId="0" applyNumberFormat="1" applyFont="1" applyBorder="1" applyAlignment="1">
      <alignment horizontal="center" vertical="center" wrapText="1"/>
    </xf>
    <xf numFmtId="0" fontId="7" fillId="3" borderId="6" xfId="0" applyFont="1" applyFill="1" applyBorder="1" applyAlignment="1">
      <alignment vertical="center" wrapText="1"/>
    </xf>
    <xf numFmtId="0" fontId="7" fillId="0" borderId="6" xfId="0" applyFont="1" applyBorder="1" applyAlignment="1">
      <alignment vertical="center" wrapText="1"/>
    </xf>
    <xf numFmtId="0" fontId="13" fillId="0" borderId="14" xfId="0" applyFont="1" applyBorder="1" applyAlignment="1">
      <alignment vertical="center"/>
    </xf>
    <xf numFmtId="0" fontId="7" fillId="0" borderId="14" xfId="1" applyNumberFormat="1" applyFont="1" applyBorder="1" applyAlignment="1">
      <alignment horizontal="right" vertical="center"/>
    </xf>
    <xf numFmtId="0" fontId="7" fillId="0" borderId="8" xfId="1" applyNumberFormat="1" applyFont="1" applyBorder="1" applyAlignment="1">
      <alignment horizontal="right" vertical="center"/>
    </xf>
    <xf numFmtId="0" fontId="7" fillId="3" borderId="8" xfId="0" applyFont="1" applyFill="1" applyBorder="1" applyAlignment="1">
      <alignment horizontal="right" vertical="center" wrapText="1"/>
    </xf>
    <xf numFmtId="168" fontId="7" fillId="0" borderId="3" xfId="3" applyNumberFormat="1" applyFont="1" applyBorder="1" applyAlignment="1">
      <alignment horizontal="right" vertical="center"/>
    </xf>
    <xf numFmtId="176" fontId="7" fillId="0" borderId="0" xfId="0" applyNumberFormat="1" applyFont="1"/>
    <xf numFmtId="177" fontId="7" fillId="0" borderId="0" xfId="0" applyNumberFormat="1" applyFont="1"/>
    <xf numFmtId="170" fontId="7" fillId="0" borderId="0" xfId="0" applyNumberFormat="1" applyFont="1" applyAlignment="1">
      <alignment vertical="center"/>
    </xf>
    <xf numFmtId="41" fontId="8" fillId="0" borderId="0" xfId="1" applyNumberFormat="1" applyFont="1" applyBorder="1" applyAlignment="1">
      <alignment vertical="center"/>
    </xf>
    <xf numFmtId="165" fontId="8" fillId="0" borderId="7" xfId="1" applyNumberFormat="1" applyFont="1" applyFill="1" applyBorder="1" applyAlignment="1">
      <alignment vertical="center"/>
    </xf>
    <xf numFmtId="165" fontId="8" fillId="0" borderId="3" xfId="1" applyNumberFormat="1" applyFont="1" applyFill="1" applyBorder="1" applyAlignment="1">
      <alignment vertical="center"/>
    </xf>
    <xf numFmtId="165" fontId="8" fillId="0" borderId="14" xfId="1" applyNumberFormat="1" applyFont="1" applyFill="1" applyBorder="1" applyAlignment="1">
      <alignment vertical="center"/>
    </xf>
    <xf numFmtId="165" fontId="8" fillId="0" borderId="1" xfId="1" applyNumberFormat="1" applyFont="1" applyFill="1" applyBorder="1" applyAlignment="1">
      <alignment vertical="center"/>
    </xf>
    <xf numFmtId="5" fontId="8" fillId="7" borderId="5" xfId="12" applyNumberFormat="1" applyFont="1" applyFill="1" applyBorder="1" applyAlignment="1">
      <alignment vertical="center"/>
    </xf>
    <xf numFmtId="0" fontId="7" fillId="0" borderId="8" xfId="0" applyFont="1" applyBorder="1"/>
    <xf numFmtId="165" fontId="7" fillId="3" borderId="8" xfId="0" applyNumberFormat="1" applyFont="1" applyFill="1" applyBorder="1" applyAlignment="1">
      <alignment horizontal="right" vertical="center" wrapText="1"/>
    </xf>
    <xf numFmtId="9" fontId="7" fillId="0" borderId="0" xfId="2" applyFont="1" applyAlignment="1">
      <alignment vertical="center"/>
    </xf>
    <xf numFmtId="0" fontId="14" fillId="0" borderId="0" xfId="0" applyFont="1" applyAlignment="1">
      <alignment horizontal="left" vertical="top" wrapText="1"/>
    </xf>
    <xf numFmtId="0" fontId="15" fillId="5" borderId="6" xfId="0" applyFont="1" applyFill="1" applyBorder="1" applyAlignment="1">
      <alignment horizontal="center" vertical="center"/>
    </xf>
    <xf numFmtId="0" fontId="15" fillId="5" borderId="5" xfId="0" applyFont="1" applyFill="1" applyBorder="1" applyAlignment="1">
      <alignment horizontal="center" vertical="center"/>
    </xf>
    <xf numFmtId="0" fontId="14" fillId="0" borderId="0" xfId="0" applyFont="1" applyAlignment="1">
      <alignment horizontal="left" vertical="center"/>
    </xf>
    <xf numFmtId="0" fontId="15" fillId="5" borderId="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2" xfId="0" applyFont="1" applyFill="1" applyBorder="1" applyAlignment="1">
      <alignment horizontal="center" vertical="center"/>
    </xf>
    <xf numFmtId="0" fontId="14" fillId="0" borderId="0" xfId="0" applyFont="1" applyAlignment="1">
      <alignment horizontal="left" vertical="center" wrapText="1"/>
    </xf>
    <xf numFmtId="0" fontId="33" fillId="5" borderId="0" xfId="0" applyFont="1" applyFill="1" applyAlignment="1">
      <alignment horizontal="left" vertical="center"/>
    </xf>
    <xf numFmtId="0" fontId="14" fillId="0" borderId="0" xfId="0" applyFont="1" applyAlignment="1">
      <alignment horizontal="left" vertical="top"/>
    </xf>
    <xf numFmtId="0" fontId="15" fillId="5" borderId="3" xfId="0" applyFont="1" applyFill="1" applyBorder="1" applyAlignment="1">
      <alignment horizontal="center" vertical="center"/>
    </xf>
    <xf numFmtId="0" fontId="15" fillId="5" borderId="10" xfId="0" applyFont="1" applyFill="1" applyBorder="1" applyAlignment="1">
      <alignment horizontal="center" vertical="center"/>
    </xf>
    <xf numFmtId="0" fontId="14" fillId="0" borderId="0" xfId="8" applyFont="1" applyAlignment="1">
      <alignment horizontal="left" vertical="top" wrapText="1"/>
    </xf>
    <xf numFmtId="0" fontId="13" fillId="11" borderId="0" xfId="16" applyFont="1" applyFill="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top" wrapText="1"/>
    </xf>
    <xf numFmtId="0" fontId="39" fillId="0" borderId="0" xfId="0" applyFont="1" applyAlignment="1">
      <alignment horizontal="left" vertical="top" wrapText="1"/>
    </xf>
    <xf numFmtId="9" fontId="7" fillId="3" borderId="11" xfId="0" applyNumberFormat="1" applyFont="1" applyFill="1" applyBorder="1" applyAlignment="1">
      <alignment horizontal="center" vertical="center" wrapText="1"/>
    </xf>
    <xf numFmtId="9" fontId="7" fillId="3" borderId="16" xfId="0" applyNumberFormat="1" applyFont="1" applyFill="1" applyBorder="1" applyAlignment="1">
      <alignment horizontal="center" vertical="center" wrapText="1"/>
    </xf>
    <xf numFmtId="9" fontId="7" fillId="3" borderId="13" xfId="0" applyNumberFormat="1" applyFont="1" applyFill="1" applyBorder="1" applyAlignment="1">
      <alignment horizontal="center" vertical="center" wrapText="1"/>
    </xf>
    <xf numFmtId="9" fontId="7" fillId="3" borderId="11" xfId="0" applyNumberFormat="1" applyFont="1" applyFill="1" applyBorder="1" applyAlignment="1">
      <alignment horizontal="center" vertical="center"/>
    </xf>
    <xf numFmtId="9" fontId="7" fillId="3" borderId="16" xfId="0" applyNumberFormat="1" applyFont="1" applyFill="1" applyBorder="1" applyAlignment="1">
      <alignment horizontal="center" vertical="center"/>
    </xf>
    <xf numFmtId="9" fontId="7" fillId="3" borderId="13" xfId="0" applyNumberFormat="1" applyFont="1" applyFill="1" applyBorder="1" applyAlignment="1">
      <alignment horizontal="center" vertical="center"/>
    </xf>
    <xf numFmtId="0" fontId="7" fillId="0" borderId="0" xfId="0" applyFont="1" applyAlignment="1">
      <alignment horizontal="left" wrapText="1"/>
    </xf>
    <xf numFmtId="0" fontId="13" fillId="0" borderId="0" xfId="0" applyFont="1" applyAlignment="1">
      <alignment horizontal="left" vertical="top" wrapText="1"/>
    </xf>
    <xf numFmtId="0" fontId="13" fillId="0" borderId="23" xfId="0" quotePrefix="1" applyFont="1" applyBorder="1" applyAlignment="1">
      <alignment horizontal="left" vertical="center" wrapText="1"/>
    </xf>
    <xf numFmtId="0" fontId="13" fillId="0" borderId="0" xfId="0" applyFont="1" applyAlignment="1">
      <alignment horizontal="left" vertical="center" wrapText="1"/>
    </xf>
    <xf numFmtId="0" fontId="13" fillId="0" borderId="24" xfId="0" applyFont="1" applyBorder="1" applyAlignment="1">
      <alignment horizontal="left" vertical="center" wrapText="1"/>
    </xf>
    <xf numFmtId="0" fontId="13" fillId="0" borderId="61" xfId="0" quotePrefix="1"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4" fillId="0" borderId="0" xfId="3" applyFont="1" applyAlignment="1">
      <alignment horizontal="left" vertical="top" wrapText="1"/>
    </xf>
    <xf numFmtId="168" fontId="7" fillId="0" borderId="0" xfId="3" applyNumberFormat="1" applyFont="1" applyAlignment="1">
      <alignment horizontal="center" vertical="center"/>
    </xf>
    <xf numFmtId="0" fontId="45" fillId="0" borderId="0" xfId="3" applyFont="1" applyAlignment="1">
      <alignment horizontal="left" vertical="top" wrapText="1"/>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0" borderId="0" xfId="0" applyFont="1" applyAlignment="1">
      <alignment horizontal="left" vertical="center" wrapText="1"/>
    </xf>
  </cellXfs>
  <cellStyles count="1508">
    <cellStyle name="-" xfId="588" xr:uid="{5FC463A3-AC70-47FE-A38E-10AC2C5CD6E9}"/>
    <cellStyle name="- 10" xfId="589" xr:uid="{07831429-A095-48D7-8290-81F922E5D55E}"/>
    <cellStyle name="- 11" xfId="590" xr:uid="{BF8F5F21-A6FB-438B-A384-640E8FEAAB85}"/>
    <cellStyle name="- 12" xfId="591" xr:uid="{EC31FEF7-08EF-4A6B-AE94-D65D60BAE151}"/>
    <cellStyle name="- 13" xfId="592" xr:uid="{F344B550-0250-4772-91B3-F0E4741A8F62}"/>
    <cellStyle name="- 14" xfId="593" xr:uid="{CA34C778-5E55-467D-8AA0-EEEBE7B96E30}"/>
    <cellStyle name="- 15" xfId="594" xr:uid="{0855C935-BF43-4A52-B52F-C4BEEDE1FA00}"/>
    <cellStyle name="- 16" xfId="595" xr:uid="{0A6F59FC-0DE7-4783-B463-F0B016E8E3C9}"/>
    <cellStyle name="- 17" xfId="596" xr:uid="{86451A3C-74B9-43B3-A8D5-527504197F28}"/>
    <cellStyle name="- 18" xfId="597" xr:uid="{26067961-F7BE-47E7-BE2C-2352C64BA5C5}"/>
    <cellStyle name="- 19" xfId="598" xr:uid="{EB86B524-B4BE-4F18-B971-564197CCFD92}"/>
    <cellStyle name="- 2" xfId="599" xr:uid="{26469092-3CDA-4D1A-B66F-B001E038B51D}"/>
    <cellStyle name="- 20" xfId="600" xr:uid="{A6EFDC12-4B4A-4DE4-B8DD-4D8E31C83EEE}"/>
    <cellStyle name="- 21" xfId="601" xr:uid="{8A042C7D-15C4-4B91-B346-44796C454019}"/>
    <cellStyle name="- 22" xfId="602" xr:uid="{B59FDA10-E9CB-410B-9A39-ED705B2AF36F}"/>
    <cellStyle name="- 23" xfId="603" xr:uid="{B6AB77D2-3863-4100-9CB5-AFFDC062728A}"/>
    <cellStyle name="- 24" xfId="604" xr:uid="{3E06CE78-D964-41F3-B86C-F17A9C8B04B0}"/>
    <cellStyle name="- 25" xfId="605" xr:uid="{C8B352CC-98F5-4267-B854-72EBD8D076D3}"/>
    <cellStyle name="- 26" xfId="606" xr:uid="{4147E046-9CD0-4190-ACA2-C3A022F889A8}"/>
    <cellStyle name="- 27" xfId="607" xr:uid="{017B8DCE-6081-4B31-8722-E233C4142F2A}"/>
    <cellStyle name="- 28" xfId="608" xr:uid="{869C7EF4-8336-4648-BCA6-5648B3C93AC8}"/>
    <cellStyle name="- 3" xfId="609" xr:uid="{7665610B-5018-4AE9-84D8-A041CEA0B415}"/>
    <cellStyle name="- 4" xfId="610" xr:uid="{F6C30FBC-83C6-447A-8ACD-B3AF7B1AC28D}"/>
    <cellStyle name="- 5" xfId="611" xr:uid="{8A3174A1-F224-4FE7-961F-3F94045899A5}"/>
    <cellStyle name="- 6" xfId="612" xr:uid="{0B68FBDD-1E77-49A3-B5BA-E83F1E1702C1}"/>
    <cellStyle name="- 7" xfId="613" xr:uid="{6E8FC9F3-2493-492D-8C1B-1AEB1876558A}"/>
    <cellStyle name="- 8" xfId="614" xr:uid="{B8553407-4A19-4E3B-957D-D851487C3737}"/>
    <cellStyle name="- 9" xfId="615" xr:uid="{0948AFD4-564A-4A57-8465-DBDCBDBF0F51}"/>
    <cellStyle name="# Assets" xfId="616" xr:uid="{F7B96E8A-E5FF-4ADA-8977-68DF946359CA}"/>
    <cellStyle name="# Assets 10" xfId="617" xr:uid="{541A056A-8246-48CD-988F-4C810D5E51BC}"/>
    <cellStyle name="# Assets 11" xfId="618" xr:uid="{5BBBA985-6704-4D09-9135-F78B3D524908}"/>
    <cellStyle name="# Assets 12" xfId="619" xr:uid="{3B08A3DE-90A9-4A8D-BE9D-787791431EF2}"/>
    <cellStyle name="# Assets 13" xfId="620" xr:uid="{6B53076C-3524-4B2C-84B6-6D65C3C16C7E}"/>
    <cellStyle name="# Assets 14" xfId="621" xr:uid="{6ECA2CF2-B4F3-45FB-B4B7-0DFB1307C625}"/>
    <cellStyle name="# Assets 15" xfId="622" xr:uid="{9CC2034B-5FAD-4A10-879F-9CC619A89457}"/>
    <cellStyle name="# Assets 16" xfId="623" xr:uid="{21B585B0-7CF3-4FAB-AFF0-63D6A38DF739}"/>
    <cellStyle name="# Assets 17" xfId="624" xr:uid="{59DC55CD-903E-4CC3-9F8C-66A332C5B3EC}"/>
    <cellStyle name="# Assets 18" xfId="625" xr:uid="{142673E5-F064-4F3E-9FE4-D83045FF0B60}"/>
    <cellStyle name="# Assets 19" xfId="626" xr:uid="{60EE4A9B-AAD3-4969-8F6F-B67E36CBC606}"/>
    <cellStyle name="# Assets 2" xfId="627" xr:uid="{48AE9E25-9BC6-4AD6-86CC-7C21392F802A}"/>
    <cellStyle name="# Assets 20" xfId="628" xr:uid="{8D07C342-36C0-4186-B768-0A196A1CDBCD}"/>
    <cellStyle name="# Assets 21" xfId="629" xr:uid="{8ECBA83B-D30C-4691-909A-676FD2559073}"/>
    <cellStyle name="# Assets 22" xfId="630" xr:uid="{036E49E0-FAB4-42A9-AAC7-0AD146BEB7BF}"/>
    <cellStyle name="# Assets 23" xfId="631" xr:uid="{16C8A669-A3AA-4C37-9D71-36C08467C929}"/>
    <cellStyle name="# Assets 24" xfId="632" xr:uid="{A90A0E28-8130-4586-8A61-D3944881BFE2}"/>
    <cellStyle name="# Assets 25" xfId="633" xr:uid="{27008940-64AC-4514-BC63-1D45B8F6EE77}"/>
    <cellStyle name="# Assets 26" xfId="634" xr:uid="{30BC1DDB-E60B-4B96-94CF-7BFAA41BFFBF}"/>
    <cellStyle name="# Assets 27" xfId="635" xr:uid="{39B63278-8CFA-478B-8A09-0E629948DBF5}"/>
    <cellStyle name="# Assets 28" xfId="636" xr:uid="{9D02D049-240E-4BC2-AC28-F94E083E2C98}"/>
    <cellStyle name="# Assets 3" xfId="637" xr:uid="{96F8C9AF-CB89-498C-8C4F-1CA5E120F520}"/>
    <cellStyle name="# Assets 4" xfId="638" xr:uid="{2C5FA1F4-E841-4583-B82F-D4458E1F2486}"/>
    <cellStyle name="# Assets 5" xfId="639" xr:uid="{2E6CAAF8-8BB3-4D33-9836-A5021712F5A3}"/>
    <cellStyle name="# Assets 6" xfId="640" xr:uid="{244E086A-A6AC-48AD-8790-01CA324EB99E}"/>
    <cellStyle name="# Assets 7" xfId="641" xr:uid="{01CE2C4F-4B4A-466F-9A5F-02B9005685A6}"/>
    <cellStyle name="# Assets 8" xfId="642" xr:uid="{E2E48F3C-1159-4BD9-B587-75BFA85F7B9C}"/>
    <cellStyle name="# Assets 9" xfId="643" xr:uid="{482840E0-44AF-469E-8287-B8E84CF94673}"/>
    <cellStyle name="$" xfId="644" xr:uid="{33402B00-8329-472B-AEF0-4CA011F890BB}"/>
    <cellStyle name="$_LEK Model" xfId="645" xr:uid="{69DAB268-CAEC-4569-8CBD-7854890C2774}"/>
    <cellStyle name="$m" xfId="646" xr:uid="{DC981FE8-48BA-4564-9244-8E58C0C13203}"/>
    <cellStyle name="$q" xfId="647" xr:uid="{5D13F7A7-CB3C-4125-8133-9F18AD22AFE6}"/>
    <cellStyle name="$q*" xfId="648" xr:uid="{B6F3F110-5FA5-41FE-B310-98E6542B4FAA}"/>
    <cellStyle name="$qA" xfId="649" xr:uid="{DB3146F5-1A06-4028-824B-2B9735BDAAF7}"/>
    <cellStyle name="$qRange" xfId="650" xr:uid="{F01619A3-9E61-4EAE-A342-27954F8878DA}"/>
    <cellStyle name="%" xfId="651" xr:uid="{B584DB6A-AB5B-4307-A7CC-3786F29114CD}"/>
    <cellStyle name="% [2]" xfId="652" xr:uid="{4ECB5620-A32F-4183-A29B-55BC24482CC9}"/>
    <cellStyle name="%0" xfId="653" xr:uid="{472AE31C-89D2-44C8-BBE1-3483884D52AA}"/>
    <cellStyle name="%1" xfId="654" xr:uid="{36519366-594D-443D-BB26-0CF4F2DD9AA2}"/>
    <cellStyle name=";;;" xfId="655" xr:uid="{79C91BE4-07D6-4462-AB39-254E0544D6AA}"/>
    <cellStyle name=";;; 10" xfId="656" xr:uid="{0674F02D-7797-4625-855F-E1FD17D2009E}"/>
    <cellStyle name=";;; 10 2" xfId="1218" xr:uid="{EC3DA992-45EA-4A3D-9F06-D649D17F42B7}"/>
    <cellStyle name=";;; 11" xfId="657" xr:uid="{A4B722D8-720D-4739-89C1-8D253B0FAEAF}"/>
    <cellStyle name=";;; 11 2" xfId="1219" xr:uid="{6A211379-15DE-48A9-8E93-2F16DBA78E9C}"/>
    <cellStyle name=";;; 12" xfId="658" xr:uid="{2F8C1A63-48A6-4600-97FD-28958DC8CB24}"/>
    <cellStyle name=";;; 12 2" xfId="1220" xr:uid="{CD859D77-79D2-44FD-9E8A-1122230086C2}"/>
    <cellStyle name=";;; 13" xfId="659" xr:uid="{3B8E126D-87CE-43B6-8B49-BDBFC0608F55}"/>
    <cellStyle name=";;; 13 2" xfId="1221" xr:uid="{DC1EDEDF-D8B1-43F5-959D-7F6489CE68FA}"/>
    <cellStyle name=";;; 14" xfId="660" xr:uid="{BDF65424-E4CB-437F-8359-CDC27D1D8CB2}"/>
    <cellStyle name=";;; 14 2" xfId="1222" xr:uid="{C4ACC97D-8410-48CE-A4C4-AAB5C2D19583}"/>
    <cellStyle name=";;; 15" xfId="661" xr:uid="{CEB1469D-BFD0-4226-9FB8-2CF7AD9BA8AD}"/>
    <cellStyle name=";;; 15 2" xfId="1223" xr:uid="{1E0431C8-8703-41F8-B014-D903879E8B75}"/>
    <cellStyle name=";;; 16" xfId="662" xr:uid="{2B3169DD-70C9-42BC-A0AB-0B1569A8DB7E}"/>
    <cellStyle name=";;; 16 2" xfId="1224" xr:uid="{DA045A67-00A0-46C9-A1BF-2306E36A4ADF}"/>
    <cellStyle name=";;; 17" xfId="663" xr:uid="{411475F5-64C9-441D-900D-77EB7A849D47}"/>
    <cellStyle name=";;; 17 2" xfId="1225" xr:uid="{E2CC956A-8802-4A72-81F4-99221C155098}"/>
    <cellStyle name=";;; 18" xfId="664" xr:uid="{B2BE828B-70B0-430B-88A5-DA9577EDF99C}"/>
    <cellStyle name=";;; 18 2" xfId="1226" xr:uid="{21EC7579-7E60-49C6-A1AF-7BD74F1D15AC}"/>
    <cellStyle name=";;; 19" xfId="665" xr:uid="{276D6228-1BB4-4211-A16B-586BABBEE3C6}"/>
    <cellStyle name=";;; 19 2" xfId="1227" xr:uid="{382C148F-8382-4634-B9C4-F342F498F59B}"/>
    <cellStyle name=";;; 2" xfId="666" xr:uid="{331DE9F8-C929-4086-98EF-53E2098C6861}"/>
    <cellStyle name=";;; 2 2" xfId="1228" xr:uid="{AEEE1C6F-3DA0-4A66-84F1-A39252AC9ECA}"/>
    <cellStyle name=";;; 20" xfId="667" xr:uid="{20C5D047-43D7-4653-A9CB-50871CF74005}"/>
    <cellStyle name=";;; 20 2" xfId="1229" xr:uid="{FC3A0174-96FD-4342-A2F9-98D133D85AF5}"/>
    <cellStyle name=";;; 21" xfId="668" xr:uid="{25F8F6BB-0E29-4ED3-8519-567CD1662796}"/>
    <cellStyle name=";;; 21 2" xfId="1230" xr:uid="{9CB8BE9F-6AE7-442C-B8CA-2F1240575DDF}"/>
    <cellStyle name=";;; 22" xfId="669" xr:uid="{D8F479F8-8331-4622-B2B5-9D2D3E551E7A}"/>
    <cellStyle name=";;; 22 2" xfId="1231" xr:uid="{63E9C0C3-270F-457F-B6CB-5A1A0529596D}"/>
    <cellStyle name=";;; 23" xfId="670" xr:uid="{F59E2009-CC73-4001-8C0E-A0EEE11AEB40}"/>
    <cellStyle name=";;; 23 2" xfId="1232" xr:uid="{A315B3A8-E0A1-4F0E-B3F3-03690D9931A5}"/>
    <cellStyle name=";;; 24" xfId="671" xr:uid="{0EC0D83D-81C0-442A-82F5-E40EF89CB9C1}"/>
    <cellStyle name=";;; 24 2" xfId="1233" xr:uid="{22B58AB5-5F46-40BA-B88A-6BDCD9DF5E4E}"/>
    <cellStyle name=";;; 25" xfId="672" xr:uid="{D6E4028A-92DC-4BB4-A1CC-6B435B77B270}"/>
    <cellStyle name=";;; 25 2" xfId="1234" xr:uid="{27A3917B-1DDC-4067-B72A-5AC90ED9338F}"/>
    <cellStyle name=";;; 26" xfId="673" xr:uid="{ECF082EC-2BCA-406E-840B-D12D86249492}"/>
    <cellStyle name=";;; 26 2" xfId="1235" xr:uid="{2B838954-38D6-4E27-83DE-F68B288B1876}"/>
    <cellStyle name=";;; 27" xfId="674" xr:uid="{E09C209F-6B56-467E-A203-09791EDA3D5C}"/>
    <cellStyle name=";;; 27 2" xfId="1236" xr:uid="{44DA9367-0A24-4725-ADE9-BE5B5010A0CE}"/>
    <cellStyle name=";;; 28" xfId="675" xr:uid="{ACB01133-9304-44B6-A92A-B7F5041AB7BE}"/>
    <cellStyle name=";;; 28 2" xfId="1237" xr:uid="{D455E385-D230-492B-8AB4-B6B308E6CA71}"/>
    <cellStyle name=";;; 29" xfId="1217" xr:uid="{46725E85-40DE-4940-8E8D-E5326AB9CFFF}"/>
    <cellStyle name=";;; 3" xfId="676" xr:uid="{92008102-7079-4D34-8F0E-AFAA4E3A55A2}"/>
    <cellStyle name=";;; 3 2" xfId="1238" xr:uid="{602B92BC-88E1-4E62-A983-C0A629206EB2}"/>
    <cellStyle name=";;; 4" xfId="677" xr:uid="{2ED583E5-7B71-4715-A599-4CD721A79E10}"/>
    <cellStyle name=";;; 4 2" xfId="1239" xr:uid="{27D936C0-ECE4-4082-8DC0-0FA572460E3A}"/>
    <cellStyle name=";;; 5" xfId="678" xr:uid="{6E048BFA-5317-4207-985B-F0A44C3E9DB6}"/>
    <cellStyle name=";;; 5 2" xfId="1240" xr:uid="{8A9AA30C-7F63-49E1-80CE-A8F41EC4E110}"/>
    <cellStyle name=";;; 6" xfId="679" xr:uid="{B2B76844-0121-466A-8DE8-CC1474D6C762}"/>
    <cellStyle name=";;; 6 2" xfId="1241" xr:uid="{F3DCEC0C-C17F-457B-976C-2E443AD3EEBA}"/>
    <cellStyle name=";;; 7" xfId="680" xr:uid="{DBFB3D72-3BA9-449A-A96B-3977D80D279B}"/>
    <cellStyle name=";;; 7 2" xfId="1242" xr:uid="{219F1273-5F35-4A6D-8A47-673094834603}"/>
    <cellStyle name=";;; 8" xfId="681" xr:uid="{6B55DD59-4A38-4C3B-B694-72997BFF8298}"/>
    <cellStyle name=";;; 8 2" xfId="1243" xr:uid="{C9062D50-65FB-4FC9-AEAA-C7199616A934}"/>
    <cellStyle name=";;; 9" xfId="682" xr:uid="{17E38770-5D61-4D81-9669-0D23CC457029}"/>
    <cellStyle name=";;; 9 2" xfId="1244" xr:uid="{D430FFD4-CB02-4683-9360-80CBBC96CDF0}"/>
    <cellStyle name="?? [0]_??" xfId="683" xr:uid="{E3643EC6-886E-4BD9-822A-A53E00D0DA9B}"/>
    <cellStyle name="??_?.????" xfId="684" xr:uid="{93E64243-DCD8-49C2-95A8-D2D5A4DDC54A}"/>
    <cellStyle name="?‹æØ‚è [0.00]_Region Orders (2)" xfId="685" xr:uid="{AB5FD1C5-CB2E-4E1E-A536-F6717EBA0F3A}"/>
    <cellStyle name="?‹æØ‚è_Region Orders (2)" xfId="686" xr:uid="{A8FA471A-BBBF-4CA7-A31F-132AADCDF292}"/>
    <cellStyle name="\" xfId="687" xr:uid="{A4B37B7A-AA8B-4B4B-9162-8A7B0FF5CE2E}"/>
    <cellStyle name="\_9_30_04 Comps" xfId="688" xr:uid="{405657F5-B76F-40AD-9F4F-FCFE77A1CA30}"/>
    <cellStyle name="\_bluebirdacdil13" xfId="689" xr:uid="{8016F938-716C-4EB4-92F0-4051FEF41F88}"/>
    <cellStyle name="\_Bluejay II Valuation v2" xfId="690" xr:uid="{838AEF37-0591-40A9-9982-2A9415B9522C}"/>
    <cellStyle name="\_Book2_v3" xfId="691" xr:uid="{F0156CE3-CA96-4CFD-B201-8636E4C8085A}"/>
    <cellStyle name="\_Book2_v31" xfId="692" xr:uid="{B1D4E031-EAE2-4BA9-BC21-538D2AF6B91F}"/>
    <cellStyle name="\_CompCo 9-30-03-formatted v7" xfId="693" xr:uid="{84C43B0A-F9E5-473F-A85E-9BC48070EFC8}"/>
    <cellStyle name="\_Comps (v3)" xfId="694" xr:uid="{D78640E8-06E2-4FE0-B02E-E5DF3AE4C145}"/>
    <cellStyle name="\_data" xfId="695" xr:uid="{66243A9C-15BF-4F4E-B6CD-476BCF4843F1}"/>
    <cellStyle name="\_DHR_COMP_SET" xfId="696" xr:uid="{FF6890F0-A034-4DE4-8A02-2922969F8FBC}"/>
    <cellStyle name="\_ecomps7w" xfId="697" xr:uid="{6A9F2082-46ED-4905-AD59-600793885BA5}"/>
    <cellStyle name="\_ecomps7w 2" xfId="1245" xr:uid="{5233C2EF-5579-4984-A674-49483364FE7C}"/>
    <cellStyle name="\_equitycomps8" xfId="698" xr:uid="{406E087A-DD13-4F29-9C00-C6B451D8AE96}"/>
    <cellStyle name="\_equitycomps9" xfId="699" xr:uid="{300E0A46-F9F4-4F9C-99E1-2A20E53DE10C}"/>
    <cellStyle name="\_GE Comp" xfId="700" xr:uid="{316A5687-7F20-4531-993A-D709A092D7A8}"/>
    <cellStyle name="\_GE Comp 12_31_03" xfId="701" xr:uid="{600B422F-A62B-4A83-8B93-61E5CB4D2A49}"/>
    <cellStyle name="\_GE Comp 3_31_04" xfId="702" xr:uid="{1AB532B1-65B1-4657-8D37-3AA8DF156BC6}"/>
    <cellStyle name="\_HMO Comps-9-30-03V11" xfId="703" xr:uid="{F6A16CF7-708E-4CFF-8698-A4D4ED0B4A44}"/>
    <cellStyle name="\_houston Isabel" xfId="704" xr:uid="{7560B76E-3E86-428B-B56B-79FBBB1175F9}"/>
    <cellStyle name="\_hybrid2" xfId="705" xr:uid="{6051AB5E-EDB4-43A5-9EEE-136EC48D12A6}"/>
    <cellStyle name="\_ITXCcomps" xfId="706" xr:uid="{8C7D0C56-DB02-4141-800C-A6843610C1B7}"/>
    <cellStyle name="\_Matrix_HOS_IVD_MC" xfId="707" xr:uid="{87A3AA35-7468-4089-91C0-8476B7275C30}"/>
    <cellStyle name="\_newcomps16" xfId="708" xr:uid="{A6B3B33E-892A-4E66-8B97-E291471CF761}"/>
    <cellStyle name="\_ravenpitch3" xfId="709" xr:uid="{3653C3FE-8DB0-4AF9-AE8D-78F942001743}"/>
    <cellStyle name="\_ravenpitch3 2" xfId="1246" xr:uid="{CBA602DE-CE53-40D5-9540-8376102AA5E1}"/>
    <cellStyle name="\_ravenpitch32" xfId="710" xr:uid="{30F4425C-F61A-4D84-B797-6D992B017537}"/>
    <cellStyle name="\_ravenpitch32 2" xfId="1247" xr:uid="{A2158A3B-3A42-461D-A0B8-0C3A7280BFD3}"/>
    <cellStyle name="_2-11-05_Research_Financials_&amp;_DCFs" xfId="711" xr:uid="{6B98E1E3-D9AA-4184-B079-8057787878EC}"/>
    <cellStyle name="_ALXN Research (2)" xfId="712" xr:uid="{E08A408C-6491-4485-851E-2012D72CFDDC}"/>
    <cellStyle name="_Analyst Consensus" xfId="713" xr:uid="{5D387F57-9A45-499D-B040-861FD489512C}"/>
    <cellStyle name="_Comma" xfId="714" xr:uid="{94A97595-AAFD-4B2B-96CD-59E785891E41}"/>
    <cellStyle name="_CompCo 9-30-03-formatted v7" xfId="715" xr:uid="{5A251D77-EC59-4A87-902C-6592F2CD939C}"/>
    <cellStyle name="_CompCo v9-6-30-03-formatted" xfId="716" xr:uid="{8F645159-46BA-4C9B-B20B-81A25188E9A3}"/>
    <cellStyle name="_Comps (v3)" xfId="717" xr:uid="{E2339A42-D780-4757-B5EB-ABC659D65F8C}"/>
    <cellStyle name="_Cosmetic Compcos_8.16.04" xfId="718" xr:uid="{A5FAD0CB-3522-49BA-82E5-B83FFBA33F11}"/>
    <cellStyle name="_CRO_Comps_Oct_1_04_v9" xfId="719" xr:uid="{ACC24AA4-6EF3-41A1-80ED-DAF8ECCE2666}"/>
    <cellStyle name="_Currency" xfId="720" xr:uid="{AA0A8C39-7E9E-473A-B50B-91990A813D67}"/>
    <cellStyle name="_Currency_2-11-05_Research_Financials_&amp;_DCFs" xfId="721" xr:uid="{D6FD289E-2CF1-4493-B7C8-C9C6ABE63B72}"/>
    <cellStyle name="_Currency_CRO Compsv6 4-26 Heads Up Memo WACC v1" xfId="722" xr:uid="{D049C911-D601-48DB-AEAD-5F40BB23D70C}"/>
    <cellStyle name="_Currency_EagleCompsv4" xfId="723" xr:uid="{333639E2-F187-4B9C-A2F7-20E6C98756EF}"/>
    <cellStyle name="_Currency_Hanomag Book Model_v158 (2-7-05)" xfId="724" xr:uid="{BF1E851F-D530-4901-A88E-A5FFEE29FBE7}"/>
    <cellStyle name="_Currency_Hanomag Book Model_v158 (2-7-05)_1" xfId="725" xr:uid="{53CF0037-692B-414B-B2C5-B36EAEC096C9}"/>
    <cellStyle name="_Currency_Hanomag Book Model_v158 (2-7-05)_1_Project Alpha Model_v96" xfId="726" xr:uid="{F82105D0-D2AF-4BC6-9D83-E1F2F9CAA44E}"/>
    <cellStyle name="_Currency_Hanomag Book Model_v158 (2-7-05)_1_Project Alpha Model_v96_IVAX v14" xfId="727" xr:uid="{CEA66086-0D5C-4D60-8C37-AE2FE3AB7307}"/>
    <cellStyle name="_Currency_Hanomag Book Model_v158 (2-7-05)_1_Project Alpha Model_v96_PDL DNA Analysis SEPTEMBER 2007" xfId="728" xr:uid="{E593596A-2C2B-4EE0-B0CD-7B167C3FEAC2}"/>
    <cellStyle name="_Currency_Hanomag Book Model_v158 (2-7-05)_1_Project Alpha Model_v96_Sigma_v59_6-23-05" xfId="729" xr:uid="{2309B85B-B129-44F0-BF38-274CB142CDB7}"/>
    <cellStyle name="_Currency_Hanomag Book Model_v158 (2-7-05)_1_Spec Comps - 6-30-05v3" xfId="730" xr:uid="{34069B10-1A0C-42F7-ACC8-EE2FBC50F1D7}"/>
    <cellStyle name="_Currency_Hanomag Book Model_v158 (2-7-05)_2" xfId="731" xr:uid="{6336C51B-F7E6-4EB4-8360-F142BA301B8C}"/>
    <cellStyle name="_Currency_Hanomag Book Model_v158 (2-7-05)_2_Project Alpha Model_v96" xfId="732" xr:uid="{396ADDE7-847A-4F72-AE0A-17554A8505E0}"/>
    <cellStyle name="_Currency_Hanomag Book Model_v158 (2-7-05)_2_Spec Comps - 6-30-05v3" xfId="733" xr:uid="{0FC0211D-3874-4B1B-AB39-0AEE8D353DB7}"/>
    <cellStyle name="_Currency_Hanomag Book Model_v158 (2-7-05)_2_Spec Comps - 6-30-05v3_PDL DNA Analysis SEPTEMBER 2007" xfId="734" xr:uid="{6DE0EC5B-7636-46D1-88DE-537974E066AF}"/>
    <cellStyle name="_Currency_Hanomag Book Model_v158 (2-7-05)_3" xfId="735" xr:uid="{ED97B9F0-2299-421F-A5D0-D6D424D754C2}"/>
    <cellStyle name="_Currency_Hanomag Book Model_v158 (2-7-05)_3_Project Alpha Model_v96" xfId="736" xr:uid="{47FB8B63-DB93-41AC-8EF6-7A8E036C49E3}"/>
    <cellStyle name="_Currency_Hanomag Book Model_v158 (2-7-05)_3_Spec Comps - 6-30-05v3" xfId="737" xr:uid="{F824D28F-B357-4DDC-AF42-02D330A1B430}"/>
    <cellStyle name="_Currency_Hanomag Book Model_v158 (2-7-05)_Project Alpha Model_v96" xfId="738" xr:uid="{36EE1203-8BBB-4F92-9E55-7457488CDAC5}"/>
    <cellStyle name="_Currency_Hanomag Book Model_v158 (2-7-05)_Project Alpha Model_v96_IVAX v14" xfId="739" xr:uid="{3B78A8CA-9564-422E-8D41-51EB1A88B89F}"/>
    <cellStyle name="_Currency_Hanomag Book Model_v158 (2-7-05)_Project Alpha Model_v96_Sigma_v59_6-23-05" xfId="740" xr:uid="{7B923D43-88D4-4D4D-A766-A50AD0653D58}"/>
    <cellStyle name="_Currency_Hanomag Book Model_v158 (2-7-05)_Spec Comps - 6-30-05v3" xfId="741" xr:uid="{8F13619A-23FD-4A4A-93C3-8F23D9C168E3}"/>
    <cellStyle name="_Currency_MERGER_CON_MODELv14" xfId="742" xr:uid="{188D31DB-19D7-4E0E-95B1-C72D72034843}"/>
    <cellStyle name="_Currency_pi5" xfId="743" xr:uid="{2DB2F5E8-1501-4D28-8633-13F9EFEB77D4}"/>
    <cellStyle name="_Currency_Project Alpha Model_v46" xfId="744" xr:uid="{5B092D32-048A-45A5-828E-7DBFD5999165}"/>
    <cellStyle name="_Currency_Project Alpha Model_v96" xfId="745" xr:uid="{6402BA88-895D-431C-87D9-24A883C3C689}"/>
    <cellStyle name="_Currency_Select_SpecPharma_Compco_v4" xfId="746" xr:uid="{08040DB9-3BBB-4845-8CAD-F1FFB15BF64D}"/>
    <cellStyle name="_Currency_Spec_Pharm_Delivery_OTC - 12-31-04 v3" xfId="747" xr:uid="{1AB0B884-8AE3-4BDA-AB46-0371432D7BDA}"/>
    <cellStyle name="_Currency_Spec_Pharm_Delivery_OTC - 3-31-05 (updated 7.28.05)1" xfId="748" xr:uid="{8DF344DB-21C5-412F-9ECB-9034A78A27A7}"/>
    <cellStyle name="_Currency_Spec_Pharm_Delivery_OTC - 3-31-05 (updated 7.28.05)3" xfId="749" xr:uid="{62802131-25B1-4A17-B51F-813800A533EA}"/>
    <cellStyle name="_Currency_Spec_Pharm_Delivery_OTC - 3-31-05 (updated 8.25.05)" xfId="750" xr:uid="{2E4B958D-1247-4E6E-89CA-9A709F11D681}"/>
    <cellStyle name="_Currency_Spec_Pharma_Comps_2-6-05_v55" xfId="751" xr:uid="{DA568650-0452-4FCB-A210-BB3449280C0D}"/>
    <cellStyle name="_Currency_Spec_Pharma_Comps_2-6-05_v55_1" xfId="752" xr:uid="{E0065ADE-7BAB-4768-A7D8-E1D0808DF087}"/>
    <cellStyle name="_Currency_Spec_Pharma_Comps_2-6-05_v55_1_Project Alpha Model_v96" xfId="753" xr:uid="{A075890C-D521-450C-A6F8-2A02E2C09C11}"/>
    <cellStyle name="_Currency_Spec_Pharma_Comps_2-6-05_v55_1_Spec Comps - 6-30-05v3" xfId="754" xr:uid="{AFD729E8-27A2-458A-BBD1-B075ED55A645}"/>
    <cellStyle name="_Currency_Spec_Pharma_Comps_2-6-05_v55_2" xfId="755" xr:uid="{89CAC129-BCCD-4334-A175-AE353BA5093F}"/>
    <cellStyle name="_Currency_Spec_Pharma_Comps_2-6-05_v55_2_Project Alpha Model_v96" xfId="756" xr:uid="{ED9D722D-2CDC-454D-85B8-17444CEC0387}"/>
    <cellStyle name="_Currency_Spec_Pharma_Comps_2-6-05_v55_2_Spec Comps - 6-30-05v3" xfId="757" xr:uid="{755C5718-F66D-498F-9FFC-60A10669D40A}"/>
    <cellStyle name="_Currency_Spec_Pharma_Comps_2-6-05_v55_IVAX v14" xfId="758" xr:uid="{8C72D0DC-1465-4A38-AF47-FE3ECF30CBBC}"/>
    <cellStyle name="_Currency_Spec_Pharma_Comps_2-6-05_v55_Project Alpha Model_v96" xfId="759" xr:uid="{B72686C0-FC99-4F4F-B695-455FC5D4B88A}"/>
    <cellStyle name="_Currency_Spec_Pharma_Comps_2-6-05_v55_Sigma_v59_6-23-05" xfId="760" xr:uid="{E6662FFD-4F1E-40D0-9184-26C09DB1AFB9}"/>
    <cellStyle name="_Currency_Spec_Pharma_Comps_2-6-05_v55_Spec Comps - 6-30-05v3" xfId="761" xr:uid="{883F7C32-FF99-4727-81AB-DC52CB292DFB}"/>
    <cellStyle name="_Currency_Spec_Pharma_Comps_2-8-05_v56" xfId="762" xr:uid="{DDF11620-88F4-4049-BF4D-C2EB855C18E2}"/>
    <cellStyle name="_Currency_Spec_Pharma_Comps_2-8-05_v56_Project Alpha Model_v96" xfId="763" xr:uid="{A5C10E14-3FE8-42DC-98ED-DF00DAE80EDA}"/>
    <cellStyle name="_Currency_Spec_Pharma_Comps_2-8-05_v56_Spec Comps - 6-30-05v3" xfId="764" xr:uid="{FA40C865-3C78-490E-94F6-741FB9BE206C}"/>
    <cellStyle name="_Currency_surbid4 cloture" xfId="765" xr:uid="{227FCFBA-190C-4C0C-8CCF-90DFD5297BDD}"/>
    <cellStyle name="_Currency_surbid4 cloture_1" xfId="766" xr:uid="{B35A292E-9811-40B5-B0DD-F6C32A88D785}"/>
    <cellStyle name="_Currency_tropicos5" xfId="767" xr:uid="{90A4E2EE-0B92-411A-A563-2768013763C5}"/>
    <cellStyle name="_Currency_tropicos5_2-11-05_Research_Financials_&amp;_DCFs" xfId="768" xr:uid="{6D152283-36EE-4936-8B37-8EDCBDFE1536}"/>
    <cellStyle name="_Currency_tropicos5_EagleCompsv4" xfId="769" xr:uid="{9924A54C-15D6-4B18-86AB-6B665D1718D7}"/>
    <cellStyle name="_Currency_tropicos5_MERGER_CON_MODELv14" xfId="770" xr:uid="{C514FE50-5F2A-4DAD-A98F-9F60A83F6FB1}"/>
    <cellStyle name="_Currency_tropicos5_MERGER_CON_MODELv14_1" xfId="771" xr:uid="{F114AF12-DF43-4951-80A5-C28640CD9A2E}"/>
    <cellStyle name="_Currency_tropicos5_Project Alpha Model_v96" xfId="772" xr:uid="{95587885-393B-4FA0-8C2A-A677FCF3BC6A}"/>
    <cellStyle name="_Currency_tropicos5_Select_SpecPharma_Compco_v4" xfId="773" xr:uid="{3152103F-9AB7-4D15-A40E-6C93F110AFAD}"/>
    <cellStyle name="_Currency_tropicos5_Spec Comps - 6-30-05v3" xfId="774" xr:uid="{67E2AB78-C252-4997-9451-A9F83EF35B29}"/>
    <cellStyle name="_Currency_tropicos5_Spec_Pharm_Delivery_OTC - 3-31-05 (updated 7.28.05)1" xfId="775" xr:uid="{71BF32F7-B219-4834-9ED0-E5AB8440B8CF}"/>
    <cellStyle name="_Currency_tropicos5_Spec_Pharm_Delivery_OTC - 3-31-05 (updated 7.28.05)3" xfId="776" xr:uid="{00E61CF5-C726-4C3D-8661-88E572D4DA3A}"/>
    <cellStyle name="_Currency_tropicos5_Spec_Pharm_Delivery_OTC - 3-31-05 (updated 8.25.05)" xfId="777" xr:uid="{0BD76E36-8236-4831-9566-395A2683A8A5}"/>
    <cellStyle name="_Currency_tropicos5_WC Comps v10" xfId="778" xr:uid="{063488F0-9152-4ECA-9CAE-D446B5C3210D}"/>
    <cellStyle name="_Currency_tropicos5_WYE Merger Con Analysis v10" xfId="779" xr:uid="{1366078A-9331-4620-A3BC-4BAD77DA7C13}"/>
    <cellStyle name="_Currency_tropicos5_WYE Merger Con Analysis v10_1" xfId="780" xr:uid="{EC950534-A097-4FA5-8C87-A40B177C862A}"/>
    <cellStyle name="_Currency_voice1.xls Chart 1" xfId="781" xr:uid="{7A88D326-FD07-4A5F-A509-0B7AE606122F}"/>
    <cellStyle name="_Currency_voice1.xls Chart 1_2-11-05_Research_Financials_&amp;_DCFs" xfId="782" xr:uid="{704B6EEB-BE8A-49E0-9F09-94C93B6DE24D}"/>
    <cellStyle name="_Currency_voice1.xls Chart 1_EagleCompsv4" xfId="783" xr:uid="{FC95A41A-980A-4DB9-932B-066608AE92A2}"/>
    <cellStyle name="_Currency_voice1.xls Chart 1_MERGER_CON_MODELv14" xfId="784" xr:uid="{56CD8C0D-1110-4D3A-A1D2-50C847B11E67}"/>
    <cellStyle name="_Currency_voice1.xls Chart 1_MERGER_CON_MODELv14_1" xfId="785" xr:uid="{0CA9BB96-B50F-4EEC-912A-993F6CF08C57}"/>
    <cellStyle name="_Currency_voice1.xls Chart 1_Project Alpha Model_v96" xfId="786" xr:uid="{3B121F4D-BAB1-4EAB-933D-B3BC79E7F058}"/>
    <cellStyle name="_Currency_voice1.xls Chart 1_Select_SpecPharma_Compco_v4" xfId="787" xr:uid="{CFC8B7BF-9C39-4C98-B1CA-08EDBA42BFE7}"/>
    <cellStyle name="_Currency_voice1.xls Chart 1_Spec Comps - 6-30-05v3" xfId="788" xr:uid="{FB9B0A9D-944C-4609-BD4F-8370AD0FB92B}"/>
    <cellStyle name="_Currency_voice1.xls Chart 1_Spec_Pharm_Delivery_OTC - 3-31-05 (updated 7.28.05)1" xfId="789" xr:uid="{DACF55DE-2996-47A8-A188-76BB91D18A7F}"/>
    <cellStyle name="_Currency_voice1.xls Chart 1_Spec_Pharm_Delivery_OTC - 3-31-05 (updated 7.28.05)3" xfId="790" xr:uid="{EBC53DDC-3FD0-46B0-AB4D-2506A8211F79}"/>
    <cellStyle name="_Currency_voice1.xls Chart 1_Spec_Pharm_Delivery_OTC - 3-31-05 (updated 8.25.05)" xfId="791" xr:uid="{78FAFBCB-0948-4873-AB33-79FB6E7DBD17}"/>
    <cellStyle name="_Currency_voice1.xls Chart 1_WC Comps v10" xfId="792" xr:uid="{A046254E-5FF0-42FE-9B37-2705977845D2}"/>
    <cellStyle name="_Currency_voice1.xls Chart 1_WYE Merger Con Analysis v10" xfId="793" xr:uid="{50C3E4AA-D376-4540-9B8D-4E37E3255890}"/>
    <cellStyle name="_Currency_voice1.xls Chart 1_WYE Merger Con Analysis v10_1" xfId="794" xr:uid="{D170C91E-6B72-447C-A9EE-7389ED9A06A8}"/>
    <cellStyle name="_Currency_WC Comps v10" xfId="795" xr:uid="{D6730E54-8E52-4FFA-8E30-D9238EAAF1BE}"/>
    <cellStyle name="_CurrencySpace" xfId="796" xr:uid="{453E5F1C-2A8E-49E6-B8E0-0CBFFAEB9F4B}"/>
    <cellStyle name="_Dollar" xfId="797" xr:uid="{EBCDD6DD-BF98-4619-807B-C9319B0A5C82}"/>
    <cellStyle name="_EagleCompsv4" xfId="798" xr:uid="{7F45903D-AC5E-41EB-AEE0-60BBEFEE7881}"/>
    <cellStyle name="_GE Comp" xfId="799" xr:uid="{4E992F45-81E3-4F6B-87F0-3D6C559A7B57}"/>
    <cellStyle name="_Hanomag Book Model_v158 (2-7-05)" xfId="800" xr:uid="{1563FEB4-788A-4FBA-B6AA-214F5D241E5B}"/>
    <cellStyle name="_HH Personal Care_LargeCap_6aug2004" xfId="801" xr:uid="{DB02B127-91A4-484A-B41E-CDA99DFB9E12}"/>
    <cellStyle name="_Imclone Erbitux Valuation - Credit Suisse 051906" xfId="802" xr:uid="{6F73F447-FFD4-4140-AFA0-490ACCB6A467}"/>
    <cellStyle name="_Large-Cap HH PC_November2004" xfId="803" xr:uid="{B5C15942-D573-45BD-97F9-E95F5378E212}"/>
    <cellStyle name="_Large-Cap HH PC_November20041" xfId="804" xr:uid="{B62E4899-F2BC-4A17-906C-FE6BE4EA0A0C}"/>
    <cellStyle name="_Large-Cap HH PC_October2004" xfId="805" xr:uid="{D025380A-16D5-49DE-8B88-50CFD892577A}"/>
    <cellStyle name="-_LEK Model" xfId="806" xr:uid="{A10DE5B2-A66C-461E-A41F-FC1B02D2C492}"/>
    <cellStyle name="_MascoTech Base Case LBO 073000" xfId="807" xr:uid="{7FA13807-AE59-4420-8D6D-9EC5E225D645}"/>
    <cellStyle name="_MERGER_CON_MODELv14" xfId="808" xr:uid="{4C3A3D03-F332-424A-B62A-E571504A3DB0}"/>
    <cellStyle name="_Meyers_PRA Quarterly Model v14_Chow_EVC" xfId="809" xr:uid="{7130B2B8-5B3C-4A1B-87B3-9DB80E3DEBF8}"/>
    <cellStyle name="_Midcap Compcos_8.16.04" xfId="810" xr:uid="{32EA84D0-1C03-45BA-8D78-79AD6D292668}"/>
    <cellStyle name="_Model" xfId="811" xr:uid="{8A589F75-2FF7-499D-B31E-43068588826A}"/>
    <cellStyle name="_Multiple" xfId="812" xr:uid="{7F3DADF1-C004-4567-A0CB-0FCD31CBE18A}"/>
    <cellStyle name="_Multiple_2-11-05_Research_Financials_&amp;_DCFs" xfId="813" xr:uid="{E669AD48-150A-470E-A542-5E715C81B65D}"/>
    <cellStyle name="_Multiple_EagleCompsv4" xfId="814" xr:uid="{7AC94E2E-6200-418F-9957-41DC34A8E7D6}"/>
    <cellStyle name="_Multiple_MERGER_CON_MODELv14" xfId="815" xr:uid="{00C01D2C-F673-46D4-BA06-BC6E44309933}"/>
    <cellStyle name="_Multiple_MERGER_CON_MODELv14_1" xfId="816" xr:uid="{F6A07A81-1AA7-4BD7-9816-6A1F10FCE803}"/>
    <cellStyle name="_Multiple_pi5" xfId="817" xr:uid="{62AACDCD-0F7A-49EE-BA7B-0E27CACF030C}"/>
    <cellStyle name="_Multiple_Project Alpha Model_v96" xfId="818" xr:uid="{E9DF1EF3-E2CA-4251-BC99-084684FF0AAC}"/>
    <cellStyle name="_Multiple_Select_SpecPharma_Compco_v4" xfId="819" xr:uid="{DDE7C742-8DD0-4762-A9D4-2EECD7648587}"/>
    <cellStyle name="_Multiple_Spec Comps - 6-30-05v3" xfId="820" xr:uid="{E2D572CF-5D39-4ABE-97F3-10E04952401C}"/>
    <cellStyle name="_Multiple_Spec_Pharm_Delivery_OTC - 3-31-05 (updated 7.28.05)1" xfId="821" xr:uid="{AFEC691A-4BD9-4F51-9B3A-3CDE70E38157}"/>
    <cellStyle name="_Multiple_Spec_Pharm_Delivery_OTC - 3-31-05 (updated 7.28.05)3" xfId="822" xr:uid="{51A57D17-D2C0-407F-AA4F-63B05684E942}"/>
    <cellStyle name="_Multiple_Spec_Pharm_Delivery_OTC - 3-31-05 (updated 8.25.05)" xfId="823" xr:uid="{9838CE54-3569-403E-BF1F-77759A4C28E5}"/>
    <cellStyle name="_Multiple_surbid4 cloture" xfId="824" xr:uid="{1522570A-654E-4904-BC44-820AF7FD545F}"/>
    <cellStyle name="_Multiple_surbid4 cloture_1" xfId="825" xr:uid="{0949362B-CA0D-4F00-8B3E-59FE608BAFDB}"/>
    <cellStyle name="_Multiple_surbid4 cloture_1_2-11-05_Research_Financials_&amp;_DCFs" xfId="826" xr:uid="{E8F2F3E1-2314-491F-9460-0AC374E02232}"/>
    <cellStyle name="_Multiple_surbid4 cloture_1_EagleCompsv4" xfId="827" xr:uid="{B716C590-0A34-478A-AF43-6972C96A0CD6}"/>
    <cellStyle name="_Multiple_surbid4 cloture_1_MERGER_CON_MODELv14" xfId="828" xr:uid="{20A35270-C7CA-4495-B03A-46F8D8E3732A}"/>
    <cellStyle name="_Multiple_surbid4 cloture_1_MERGER_CON_MODELv14_1" xfId="829" xr:uid="{4113E26D-DB7C-4B3C-AEBF-8CEA1B825BB3}"/>
    <cellStyle name="_Multiple_surbid4 cloture_1_Project Alpha Model_v96" xfId="830" xr:uid="{DF2C558E-BA65-4715-A7EE-94E4E50DAD3D}"/>
    <cellStyle name="_Multiple_surbid4 cloture_1_Select_SpecPharma_Compco_v4" xfId="831" xr:uid="{28E4F0CC-EE58-4E02-AD9C-B7AA984F0C15}"/>
    <cellStyle name="_Multiple_surbid4 cloture_1_Spec Comps - 6-30-05v3" xfId="832" xr:uid="{F108FEA3-6DC7-4E67-A22B-4038CBAF8C34}"/>
    <cellStyle name="_Multiple_surbid4 cloture_1_Spec_Pharm_Delivery_OTC - 3-31-05 (updated 7.28.05)1" xfId="833" xr:uid="{1E196B40-C27F-4980-9E1D-DE20E9150EAE}"/>
    <cellStyle name="_Multiple_surbid4 cloture_1_Spec_Pharm_Delivery_OTC - 3-31-05 (updated 7.28.05)3" xfId="834" xr:uid="{B482B7F7-751B-4046-BB6F-C5E546B2A9D3}"/>
    <cellStyle name="_Multiple_surbid4 cloture_1_Spec_Pharm_Delivery_OTC - 3-31-05 (updated 8.25.05)" xfId="835" xr:uid="{4166FF5C-E9F7-40D9-8C2F-8D07C00EAD08}"/>
    <cellStyle name="_Multiple_surbid4 cloture_1_WC Comps v10" xfId="836" xr:uid="{F60E3CD1-ECAB-4958-AC23-8EA8758ECB71}"/>
    <cellStyle name="_Multiple_surbid4 cloture_1_WYE Merger Con Analysis v10" xfId="837" xr:uid="{27B42E79-EA22-4F33-867C-1E534EE38A57}"/>
    <cellStyle name="_Multiple_surbid4 cloture_1_WYE Merger Con Analysis v10_1" xfId="838" xr:uid="{6735E0FB-A79F-48D2-9FCF-1E2E8C245B61}"/>
    <cellStyle name="_Multiple_surbid4 cloture_2-11-05_Research_Financials_&amp;_DCFs" xfId="839" xr:uid="{F452B5DA-3AB3-4C54-82E5-571D34B3CF70}"/>
    <cellStyle name="_Multiple_surbid4 cloture_EagleCompsv4" xfId="840" xr:uid="{E9BB7925-1608-4F05-89B6-BEAFD4ACE50F}"/>
    <cellStyle name="_Multiple_surbid4 cloture_Lulla_National - Bluejay II Analysis v39" xfId="841" xr:uid="{5BFD86E0-36D2-42C3-8F12-F36FD274295A}"/>
    <cellStyle name="_Multiple_surbid4 cloture_Lulla_National - Bluejay III Analysis v24" xfId="842" xr:uid="{2E45FB05-A93F-4CAC-80A3-D381BDA6C765}"/>
    <cellStyle name="_Multiple_surbid4 cloture_MERGER_CON_MODELv14" xfId="843" xr:uid="{7B05F95D-6892-4D19-A12B-5ACA7FD11749}"/>
    <cellStyle name="_Multiple_surbid4 cloture_Project Alpha Model_v96" xfId="844" xr:uid="{9134073C-2005-4AEC-9F38-5F751ACD2017}"/>
    <cellStyle name="_Multiple_surbid4 cloture_Project Alpha Model_v96_IVAX v14" xfId="845" xr:uid="{4006928B-AF3E-4E6F-B806-D1B2B17BF831}"/>
    <cellStyle name="_Multiple_surbid4 cloture_Project Alpha Model_v96_Sigma_v59_6-23-05" xfId="846" xr:uid="{9E5D2E96-6685-4174-B34C-6D47F0DB18AB}"/>
    <cellStyle name="_Multiple_surbid4 cloture_Select_SpecPharma_Compco_v4" xfId="847" xr:uid="{A50C3660-6C8A-4116-8629-913E1DD2536F}"/>
    <cellStyle name="_Multiple_surbid4 cloture_Spec Comps - 6-30-05v3" xfId="848" xr:uid="{6B73EA8B-18E8-461D-9626-59CA86F015C8}"/>
    <cellStyle name="_Multiple_surbid4 cloture_Spec_Pharm_Delivery_OTC - 3-31-05 (updated 7.28.05)1" xfId="849" xr:uid="{D4B36261-8E7B-48B8-A225-C7759F665324}"/>
    <cellStyle name="_Multiple_surbid4 cloture_Spec_Pharm_Delivery_OTC - 3-31-05 (updated 7.28.05)3" xfId="850" xr:uid="{363718FC-5010-4764-A53A-35596B46A857}"/>
    <cellStyle name="_Multiple_surbid4 cloture_Spec_Pharm_Delivery_OTC - 3-31-05 (updated 8.25.05)" xfId="851" xr:uid="{2DEF1245-69D6-49DD-BC40-25922F8C09BA}"/>
    <cellStyle name="_Multiple_surbid4 cloture_WC Comps v10" xfId="852" xr:uid="{25C23D8D-454D-4463-A51E-333FA0B172E2}"/>
    <cellStyle name="_Multiple_surbid4 cloture_WYE Merger Con Analysis v10" xfId="853" xr:uid="{BD35CFC9-DDC4-4CAB-A820-5F77F20DFF46}"/>
    <cellStyle name="_Multiple_tropicos5" xfId="854" xr:uid="{BE953D60-F007-440A-ADEC-98B57AA666D0}"/>
    <cellStyle name="_Multiple_tropicos5_2-11-05_Research_Financials_&amp;_DCFs" xfId="855" xr:uid="{ED3D89EE-AB45-4EFA-BBDF-E0928D0E9F66}"/>
    <cellStyle name="_Multiple_tropicos5_EagleCompsv4" xfId="856" xr:uid="{45506452-E7AA-444D-8776-31213A47A33F}"/>
    <cellStyle name="_Multiple_tropicos5_MERGER_CON_MODELv14" xfId="857" xr:uid="{5AA7BAA2-181C-4008-B621-FD2BE5A4F158}"/>
    <cellStyle name="_Multiple_tropicos5_MERGER_CON_MODELv14_1" xfId="858" xr:uid="{B71EC701-85DE-4314-BF3B-B4B159364A81}"/>
    <cellStyle name="_Multiple_tropicos5_Project Alpha Model_v96" xfId="859" xr:uid="{9BCF49DD-4047-43CF-9254-D827450FE615}"/>
    <cellStyle name="_Multiple_tropicos5_Select_SpecPharma_Compco_v4" xfId="860" xr:uid="{09809762-85CA-4AF4-876C-F467588F6856}"/>
    <cellStyle name="_Multiple_tropicos5_Spec Comps - 6-30-05v3" xfId="861" xr:uid="{4070A0EC-1492-4B93-AF8E-E823D34BF1D3}"/>
    <cellStyle name="_Multiple_tropicos5_Spec_Pharm_Delivery_OTC - 3-31-05 (updated 7.28.05)1" xfId="862" xr:uid="{1F188938-4EE1-4C1B-ABD6-776C783AF48A}"/>
    <cellStyle name="_Multiple_tropicos5_Spec_Pharm_Delivery_OTC - 3-31-05 (updated 7.28.05)3" xfId="863" xr:uid="{3775DD21-A640-46AA-9BE3-E1234F9FAB5B}"/>
    <cellStyle name="_Multiple_tropicos5_Spec_Pharm_Delivery_OTC - 3-31-05 (updated 8.25.05)" xfId="864" xr:uid="{157F23F8-4533-4B79-ADF8-E7921931321F}"/>
    <cellStyle name="_Multiple_tropicos5_WC Comps v10" xfId="865" xr:uid="{33B8E407-90DA-475D-8BB1-1105BDF47733}"/>
    <cellStyle name="_Multiple_tropicos5_WYE Merger Con Analysis v10" xfId="866" xr:uid="{ACB21D8F-0109-4D3B-B4F0-12B7D95A245F}"/>
    <cellStyle name="_Multiple_tropicos5_WYE Merger Con Analysis v10_1" xfId="867" xr:uid="{99EDCA2F-6360-4B04-A294-3A0E0C4CA7FA}"/>
    <cellStyle name="_Multiple_voice1.xls Chart 1" xfId="868" xr:uid="{9D272874-92AE-413F-9619-25FA415F445A}"/>
    <cellStyle name="_Multiple_voice1.xls Chart 1_2-11-05_Research_Financials_&amp;_DCFs" xfId="869" xr:uid="{01F671B2-D3A0-4085-AE0C-55EC7C651B77}"/>
    <cellStyle name="_Multiple_voice1.xls Chart 1_EagleCompsv4" xfId="870" xr:uid="{DB8293DD-D8CB-4F58-9B0F-7DECAFCE9753}"/>
    <cellStyle name="_Multiple_voice1.xls Chart 1_MERGER_CON_MODELv14" xfId="871" xr:uid="{6D088B76-BF38-44ED-8421-90317DCC47B8}"/>
    <cellStyle name="_Multiple_voice1.xls Chart 1_MERGER_CON_MODELv14_1" xfId="872" xr:uid="{A469809A-478D-436F-B521-A27C6DA6F0C4}"/>
    <cellStyle name="_Multiple_voice1.xls Chart 1_Project Alpha Model_v96" xfId="873" xr:uid="{4BC301CF-8210-47F7-80B0-3D01EB8847AE}"/>
    <cellStyle name="_Multiple_voice1.xls Chart 1_Select_SpecPharma_Compco_v4" xfId="874" xr:uid="{C4CEBDDE-4FCB-44B8-8A60-D4D6F20059DE}"/>
    <cellStyle name="_Multiple_voice1.xls Chart 1_Spec Comps - 6-30-05v3" xfId="875" xr:uid="{EAB92AEA-684E-4E88-ABC7-9A8A41DE4C4E}"/>
    <cellStyle name="_Multiple_voice1.xls Chart 1_Spec_Pharm_Delivery_OTC - 3-31-05 (updated 7.28.05)1" xfId="876" xr:uid="{7D13947A-A4A4-4DF8-B4CC-409E75573780}"/>
    <cellStyle name="_Multiple_voice1.xls Chart 1_Spec_Pharm_Delivery_OTC - 3-31-05 (updated 7.28.05)3" xfId="877" xr:uid="{972943E8-4EF5-4780-AEB1-4FDDC615D9A3}"/>
    <cellStyle name="_Multiple_voice1.xls Chart 1_Spec_Pharm_Delivery_OTC - 3-31-05 (updated 8.25.05)" xfId="878" xr:uid="{4B81EFEC-238C-4676-ADDC-CD8E95346961}"/>
    <cellStyle name="_Multiple_voice1.xls Chart 1_WC Comps v10" xfId="879" xr:uid="{0632B19C-2FCC-46B7-9A96-C295371D83A3}"/>
    <cellStyle name="_Multiple_voice1.xls Chart 1_WYE Merger Con Analysis v10" xfId="880" xr:uid="{DE5892D2-4D7E-4636-A41C-759A2A4D610F}"/>
    <cellStyle name="_Multiple_voice1.xls Chart 1_WYE Merger Con Analysis v10_1" xfId="881" xr:uid="{EEF33513-66EB-4295-8219-69C03F6039D2}"/>
    <cellStyle name="_Multiple_WC Comps v10" xfId="882" xr:uid="{DB2A66BE-9FCA-4F7A-A1FC-940E6F30792D}"/>
    <cellStyle name="_Multiple_WYE Merger Con Analysis v10" xfId="883" xr:uid="{6DF1AFD2-F13D-4DC6-AF9A-6C709A0F82A4}"/>
    <cellStyle name="_Multiple_WYE Merger Con Analysis v10_1" xfId="884" xr:uid="{C353B7D7-206E-43F2-8645-1A4BE291D885}"/>
    <cellStyle name="_MultipleSpace" xfId="885" xr:uid="{BD67092E-DA10-4658-BD63-261740AD15A8}"/>
    <cellStyle name="_MultipleSpace_2-11-05_Research_Financials_&amp;_DCFs" xfId="886" xr:uid="{48C28612-DEDA-424F-9EA7-D6E6A96AD480}"/>
    <cellStyle name="_MultipleSpace_EagleCompsv4" xfId="887" xr:uid="{509A2940-AC7D-4180-83C7-A77D1DC2BAFF}"/>
    <cellStyle name="_MultipleSpace_MERGER_CON_MODELv14" xfId="888" xr:uid="{9D36CDC8-4FAE-44C6-A331-66A9E360F11A}"/>
    <cellStyle name="_MultipleSpace_MERGER_CON_MODELv14_1" xfId="889" xr:uid="{3B82807E-501E-4C91-97DF-3ECE982A77A4}"/>
    <cellStyle name="_MultipleSpace_pi5" xfId="890" xr:uid="{C12802AC-D3A9-4701-8C2D-23BF453C6D91}"/>
    <cellStyle name="_MultipleSpace_Project Alpha Model_v96" xfId="891" xr:uid="{C927152A-5580-4E6C-BC85-998A8EC94E61}"/>
    <cellStyle name="_MultipleSpace_Select_SpecPharma_Compco_v4" xfId="892" xr:uid="{CF4A488E-76AB-4FA9-A4A2-5DE40BB85346}"/>
    <cellStyle name="_MultipleSpace_Spec Comps - 6-30-05v3" xfId="893" xr:uid="{FDB8680E-8EE3-4DF3-ABC3-F814C28D9843}"/>
    <cellStyle name="_MultipleSpace_Spec_Pharm_Delivery_OTC - 3-31-05 (updated 7.28.05)1" xfId="894" xr:uid="{373A9667-F32D-447E-BBF8-B05418720A19}"/>
    <cellStyle name="_MultipleSpace_Spec_Pharm_Delivery_OTC - 3-31-05 (updated 7.28.05)3" xfId="895" xr:uid="{0A2368EE-D961-4C53-8485-5D50FD536638}"/>
    <cellStyle name="_MultipleSpace_Spec_Pharm_Delivery_OTC - 3-31-05 (updated 8.25.05)" xfId="896" xr:uid="{284B6E61-304A-4988-B44E-842FA2275F1E}"/>
    <cellStyle name="_MultipleSpace_surbid4 cloture" xfId="897" xr:uid="{5B21D249-71C5-4B15-951F-FAF1C92ED2CC}"/>
    <cellStyle name="_MultipleSpace_surbid4 cloture_1" xfId="898" xr:uid="{7A2476CC-7667-4B97-B3D9-7D522F5880D2}"/>
    <cellStyle name="_MultipleSpace_surbid4 cloture_1_2-11-05_Research_Financials_&amp;_DCFs" xfId="899" xr:uid="{A80202BC-AEEF-46C7-92D8-55D43826327C}"/>
    <cellStyle name="_MultipleSpace_surbid4 cloture_1_EagleCompsv4" xfId="900" xr:uid="{6E052C53-F8EA-4EE3-B82E-D87D7424B781}"/>
    <cellStyle name="_MultipleSpace_surbid4 cloture_1_MERGER_CON_MODELv14" xfId="901" xr:uid="{4ABD1D69-AAE9-45B2-90BB-4B2EC6CA4364}"/>
    <cellStyle name="_MultipleSpace_surbid4 cloture_1_MERGER_CON_MODELv14_1" xfId="902" xr:uid="{59642BEE-C6E6-446C-81A8-BEC663FC6F56}"/>
    <cellStyle name="_MultipleSpace_surbid4 cloture_1_Project Alpha Model_v96" xfId="903" xr:uid="{A227F9D4-6CE9-4721-A74B-E509E9497A2D}"/>
    <cellStyle name="_MultipleSpace_surbid4 cloture_1_Select_SpecPharma_Compco_v4" xfId="904" xr:uid="{3C8F4B8D-82A5-406B-8EE0-12C9967D5AAC}"/>
    <cellStyle name="_MultipleSpace_surbid4 cloture_1_Spec Comps - 6-30-05v3" xfId="905" xr:uid="{93A8AA03-1320-4B36-B112-EEE650475B89}"/>
    <cellStyle name="_MultipleSpace_surbid4 cloture_1_Spec_Pharm_Delivery_OTC - 3-31-05 (updated 7.28.05)1" xfId="906" xr:uid="{3B6AA22A-BB01-4E84-A523-A2C72A380F19}"/>
    <cellStyle name="_MultipleSpace_surbid4 cloture_1_Spec_Pharm_Delivery_OTC - 3-31-05 (updated 7.28.05)3" xfId="907" xr:uid="{703EB104-9947-436B-A2A3-FC8770E5308D}"/>
    <cellStyle name="_MultipleSpace_surbid4 cloture_1_Spec_Pharm_Delivery_OTC - 3-31-05 (updated 8.25.05)" xfId="908" xr:uid="{7601FC48-6941-471D-BD4D-B59AB4F8FACC}"/>
    <cellStyle name="_MultipleSpace_surbid4 cloture_1_WC Comps v10" xfId="909" xr:uid="{83F6544E-866D-458E-A65B-1AAEA3DD52EA}"/>
    <cellStyle name="_MultipleSpace_surbid4 cloture_1_WYE Merger Con Analysis v10" xfId="910" xr:uid="{39E9D78D-391B-48D5-9CD3-5C29541EA186}"/>
    <cellStyle name="_MultipleSpace_surbid4 cloture_1_WYE Merger Con Analysis v10_1" xfId="911" xr:uid="{C66617F5-72B7-41AA-BF60-5AEC4894C293}"/>
    <cellStyle name="_MultipleSpace_surbid4 cloture_1_WYE Merger Con Analysis v10_1_PDL DNA Analysis SEPTEMBER 2007" xfId="912" xr:uid="{D1773460-694C-4489-9769-A14EE0901447}"/>
    <cellStyle name="_MultipleSpace_tropicos5" xfId="913" xr:uid="{BB924C4C-DCBB-4B8F-B15F-130F865123BB}"/>
    <cellStyle name="_MultipleSpace_tropicos5_2-11-05_Research_Financials_&amp;_DCFs" xfId="914" xr:uid="{7ED5ED24-B959-499B-A2F5-61374B23195F}"/>
    <cellStyle name="_MultipleSpace_tropicos5_EagleCompsv4" xfId="915" xr:uid="{52F43D66-261A-44EA-9FA6-08060CD60A28}"/>
    <cellStyle name="_MultipleSpace_tropicos5_MERGER_CON_MODELv14" xfId="916" xr:uid="{6AE7202D-E4FE-4870-8254-B5830F66667C}"/>
    <cellStyle name="_MultipleSpace_tropicos5_MERGER_CON_MODELv14_1" xfId="917" xr:uid="{C75525F5-297F-4510-87FA-94B6D194A814}"/>
    <cellStyle name="_MultipleSpace_tropicos5_Project Alpha Model_v96" xfId="918" xr:uid="{F3771F2F-5FE4-4BA5-B9CA-1A4902980956}"/>
    <cellStyle name="_MultipleSpace_tropicos5_Select_SpecPharma_Compco_v4" xfId="919" xr:uid="{6C7499C4-AA43-4D47-8DDE-24BA0CB8CACC}"/>
    <cellStyle name="_MultipleSpace_tropicos5_Spec Comps - 6-30-05v3" xfId="920" xr:uid="{006FD21F-A177-4DF6-9B83-40B3E537F728}"/>
    <cellStyle name="_MultipleSpace_tropicos5_Spec_Pharm_Delivery_OTC - 3-31-05 (updated 7.28.05)1" xfId="921" xr:uid="{B0335DCD-49C6-45B6-AA4C-5381D731D402}"/>
    <cellStyle name="_MultipleSpace_tropicos5_Spec_Pharm_Delivery_OTC - 3-31-05 (updated 7.28.05)3" xfId="922" xr:uid="{43F516E3-DCB8-43BB-9F47-7427926CAEC4}"/>
    <cellStyle name="_MultipleSpace_tropicos5_Spec_Pharm_Delivery_OTC - 3-31-05 (updated 8.25.05)" xfId="923" xr:uid="{C4827D38-2751-4D39-A94D-A973642237C7}"/>
    <cellStyle name="_MultipleSpace_tropicos5_WC Comps v10" xfId="924" xr:uid="{71117EC0-37E5-48BE-83AF-F7DE0732AFE1}"/>
    <cellStyle name="_MultipleSpace_tropicos5_WYE Merger Con Analysis v10" xfId="925" xr:uid="{091D7F68-2185-4F77-A240-69EDE90723FE}"/>
    <cellStyle name="_MultipleSpace_tropicos5_WYE Merger Con Analysis v10_1" xfId="926" xr:uid="{D1FE3BC0-88CE-4BF1-9285-A778CB57C3C2}"/>
    <cellStyle name="0.0 x" xfId="927" xr:uid="{67780AA2-18E3-48A6-9E17-03F94BD03A7C}"/>
    <cellStyle name="20% - Accent1" xfId="40" builtinId="30" customBuiltin="1"/>
    <cellStyle name="20% - Accent1 10" xfId="380" xr:uid="{A7E653FF-FB12-483A-8822-D0B40D08EA1A}"/>
    <cellStyle name="20% - Accent1 11" xfId="507" xr:uid="{792A03CB-B898-48A3-80F3-F9BC47461F0E}"/>
    <cellStyle name="20% - Accent1 12" xfId="528" xr:uid="{056247EE-4E33-4EBC-953A-EF9D934FD980}"/>
    <cellStyle name="20% - Accent1 13" xfId="551" xr:uid="{C649BB9B-C0B4-4A48-A060-F6E76390C82B}"/>
    <cellStyle name="20% - Accent1 2" xfId="104" xr:uid="{C6DAA72D-9330-4A4B-B5B7-D7B95AA20D3D}"/>
    <cellStyle name="20% - Accent1 2 2" xfId="220" xr:uid="{B8C63C2A-AB3D-44CC-9039-E7505EFF0580}"/>
    <cellStyle name="20% - Accent1 2 3" xfId="1146" xr:uid="{945497A0-BF28-4579-A7A5-BE0BF5BEBCA0}"/>
    <cellStyle name="20% - Accent1 3" xfId="127" xr:uid="{7A2DFE14-50FB-4304-9CAC-E33E4F8303D6}"/>
    <cellStyle name="20% - Accent1 3 2" xfId="240" xr:uid="{280FA6B1-EB54-4CF0-B9F4-28531948C625}"/>
    <cellStyle name="20% - Accent1 4" xfId="147" xr:uid="{C86191ED-C5B7-438F-983B-8EF257BF235F}"/>
    <cellStyle name="20% - Accent1 4 2" xfId="259" xr:uid="{4DCF7F78-4D26-4E5B-AF6F-AEC55FE4AEC4}"/>
    <cellStyle name="20% - Accent1 5" xfId="166" xr:uid="{65D56C64-EA38-4D4A-9487-24C93BB4FCED}"/>
    <cellStyle name="20% - Accent1 5 2" xfId="289" xr:uid="{94D63DCF-4D16-43F5-A504-25D14DE7351B}"/>
    <cellStyle name="20% - Accent1 6" xfId="310" xr:uid="{122F85B9-2045-4DB6-ABEF-33F9D16B76E5}"/>
    <cellStyle name="20% - Accent1 7" xfId="333" xr:uid="{5886BF7A-3E6F-4B22-B2F3-5F4422251843}"/>
    <cellStyle name="20% - Accent1 8" xfId="357" xr:uid="{75E8EB71-A01B-43C2-AC48-616C97E07388}"/>
    <cellStyle name="20% - Accent1 9" xfId="190" xr:uid="{7202B40A-3029-4438-8F29-0EB8663FEC37}"/>
    <cellStyle name="20% - Accent2" xfId="44" builtinId="34" customBuiltin="1"/>
    <cellStyle name="20% - Accent2 10" xfId="383" xr:uid="{30CC12D4-6888-4ACB-A51E-5ECA0C26D81A}"/>
    <cellStyle name="20% - Accent2 11" xfId="510" xr:uid="{0155586B-DD0E-4D4C-9A08-3D26765D65AA}"/>
    <cellStyle name="20% - Accent2 12" xfId="531" xr:uid="{253FC972-8F8B-493F-BFE8-79F86B0A0897}"/>
    <cellStyle name="20% - Accent2 13" xfId="554" xr:uid="{D7E8F363-AFEC-4B03-91E3-A54480DE7D93}"/>
    <cellStyle name="20% - Accent2 2" xfId="107" xr:uid="{3AB0228F-C8D1-44B2-90B0-14FD21A9BEAF}"/>
    <cellStyle name="20% - Accent2 2 2" xfId="223" xr:uid="{59CF1C2D-DC99-47E4-9F18-A29CDF271BF8}"/>
    <cellStyle name="20% - Accent2 2 3" xfId="1147" xr:uid="{468438BB-A76D-4620-AD13-11DCC93D2D16}"/>
    <cellStyle name="20% - Accent2 3" xfId="130" xr:uid="{C789165E-A29B-4C1B-B9B2-5FD3A68B77D4}"/>
    <cellStyle name="20% - Accent2 3 2" xfId="243" xr:uid="{502337A6-4E0D-4B16-AC13-1390112F9966}"/>
    <cellStyle name="20% - Accent2 4" xfId="150" xr:uid="{67EA3971-9021-4058-B1FD-563FA4531CAC}"/>
    <cellStyle name="20% - Accent2 4 2" xfId="262" xr:uid="{8EA1B578-4C6F-44BC-9443-067AA48528D4}"/>
    <cellStyle name="20% - Accent2 5" xfId="169" xr:uid="{4F487C21-19F5-484A-8F7B-78BFA15570FB}"/>
    <cellStyle name="20% - Accent2 5 2" xfId="292" xr:uid="{C05567CA-6A42-447C-AA9D-641691DFB8CF}"/>
    <cellStyle name="20% - Accent2 6" xfId="313" xr:uid="{9ABC638E-AA7C-4F23-8DAF-F84D083B9992}"/>
    <cellStyle name="20% - Accent2 7" xfId="336" xr:uid="{72B6AC27-99E9-4194-B718-9A0347ACFE58}"/>
    <cellStyle name="20% - Accent2 8" xfId="360" xr:uid="{4749CA8E-4E00-4653-9FF8-99C6C8CD39A9}"/>
    <cellStyle name="20% - Accent2 9" xfId="193" xr:uid="{AC01E331-FF11-4CAD-A64F-B325A96A71F5}"/>
    <cellStyle name="20% - Accent3" xfId="48" builtinId="38" customBuiltin="1"/>
    <cellStyle name="20% - Accent3 10" xfId="386" xr:uid="{895F8D09-1414-4B94-A5CC-95C7541158CC}"/>
    <cellStyle name="20% - Accent3 11" xfId="513" xr:uid="{45B9C9EE-EFAF-4545-899F-F765B000FDA0}"/>
    <cellStyle name="20% - Accent3 12" xfId="534" xr:uid="{B5B33A06-A755-481D-9A03-0F369601EC7B}"/>
    <cellStyle name="20% - Accent3 13" xfId="557" xr:uid="{321E5461-5AAE-4887-9FCB-C611DA424B77}"/>
    <cellStyle name="20% - Accent3 2" xfId="110" xr:uid="{72D6DCFE-F5E0-4957-8754-4630F1243DCF}"/>
    <cellStyle name="20% - Accent3 2 2" xfId="226" xr:uid="{08EB4CCF-26F6-4601-BE4B-CC1962684D9F}"/>
    <cellStyle name="20% - Accent3 2 3" xfId="1148" xr:uid="{701D3580-42B1-44C1-9354-142016CEEE11}"/>
    <cellStyle name="20% - Accent3 3" xfId="133" xr:uid="{76F5C807-567F-4E34-9FD6-692AABE3034B}"/>
    <cellStyle name="20% - Accent3 3 2" xfId="246" xr:uid="{A719BBA4-F210-42DE-979F-676D0BC910CD}"/>
    <cellStyle name="20% - Accent3 4" xfId="153" xr:uid="{13F94BCB-FDB4-4E0F-94EA-77AF86B0E743}"/>
    <cellStyle name="20% - Accent3 4 2" xfId="265" xr:uid="{E03E9307-E650-4860-843F-D6D22FA5367A}"/>
    <cellStyle name="20% - Accent3 5" xfId="172" xr:uid="{6479A0EC-880E-4913-AA2F-42B61EC2EDC7}"/>
    <cellStyle name="20% - Accent3 5 2" xfId="295" xr:uid="{879BFD18-D760-43D4-AFB9-4C67E795D265}"/>
    <cellStyle name="20% - Accent3 6" xfId="316" xr:uid="{5E75D39C-A2F4-4E7C-B80F-9C5747ADC294}"/>
    <cellStyle name="20% - Accent3 7" xfId="339" xr:uid="{570A211B-81DE-40B1-9D40-F9F92D3AF4A3}"/>
    <cellStyle name="20% - Accent3 8" xfId="363" xr:uid="{AA5E7046-7D69-4749-8C55-32B48EB8470C}"/>
    <cellStyle name="20% - Accent3 9" xfId="196" xr:uid="{0A141A15-F677-44D3-AC58-A75C1022ED55}"/>
    <cellStyle name="20% - Accent4" xfId="52" builtinId="42" customBuiltin="1"/>
    <cellStyle name="20% - Accent4 10" xfId="389" xr:uid="{C79B50A9-279C-4670-B32D-592F8C81DF85}"/>
    <cellStyle name="20% - Accent4 11" xfId="516" xr:uid="{3FC4E2BC-7DAB-44EF-A6FE-C5B9C69391DA}"/>
    <cellStyle name="20% - Accent4 12" xfId="537" xr:uid="{340D7173-990E-4CC7-9DCF-039B105021DC}"/>
    <cellStyle name="20% - Accent4 13" xfId="560" xr:uid="{F72FA22A-8E77-4CA9-98FA-780B3356DFAE}"/>
    <cellStyle name="20% - Accent4 2" xfId="113" xr:uid="{89E3EC6E-743B-4D68-8324-BE9EA9F165A9}"/>
    <cellStyle name="20% - Accent4 2 2" xfId="229" xr:uid="{1D036DB3-6768-47E9-8AF3-055B4972E46F}"/>
    <cellStyle name="20% - Accent4 2 3" xfId="1149" xr:uid="{729D0F7D-0659-409A-B641-BAD27B531083}"/>
    <cellStyle name="20% - Accent4 3" xfId="136" xr:uid="{9C61900F-C2B6-4273-83B8-D789F1D53C27}"/>
    <cellStyle name="20% - Accent4 3 2" xfId="249" xr:uid="{70ABE9E0-9CFE-46FC-9C02-093C4C479BF1}"/>
    <cellStyle name="20% - Accent4 4" xfId="156" xr:uid="{FB4CE720-2716-40E7-9E0D-B547533869E5}"/>
    <cellStyle name="20% - Accent4 4 2" xfId="268" xr:uid="{319438DC-E18F-49E4-A008-28DE5177F626}"/>
    <cellStyle name="20% - Accent4 5" xfId="175" xr:uid="{83B2A510-BAE3-4496-BF5D-849652D01DF4}"/>
    <cellStyle name="20% - Accent4 5 2" xfId="298" xr:uid="{CC4C014B-CE8F-4471-ABA5-B9BC055411F1}"/>
    <cellStyle name="20% - Accent4 6" xfId="319" xr:uid="{9FF9E0C8-6DBA-4BCC-A52C-D2E644380166}"/>
    <cellStyle name="20% - Accent4 7" xfId="342" xr:uid="{506C8BF3-76A9-4058-A4EF-ABDE6F87B477}"/>
    <cellStyle name="20% - Accent4 8" xfId="366" xr:uid="{FFA5682B-B12B-4B5B-9BF1-DA15210D3701}"/>
    <cellStyle name="20% - Accent4 9" xfId="199" xr:uid="{F0EB8027-B6F2-4738-8DFE-A5FDAD204531}"/>
    <cellStyle name="20% - Accent5" xfId="56" builtinId="46" customBuiltin="1"/>
    <cellStyle name="20% - Accent5 10" xfId="392" xr:uid="{2E516A16-881B-4CDD-885B-4A98DE37030D}"/>
    <cellStyle name="20% - Accent5 11" xfId="519" xr:uid="{4486B06A-BF1F-4AAA-92A4-BDFA222D3BC7}"/>
    <cellStyle name="20% - Accent5 12" xfId="540" xr:uid="{B5C4267C-79E4-4E63-8722-802CAD40E0F8}"/>
    <cellStyle name="20% - Accent5 13" xfId="563" xr:uid="{D9AE8942-061A-4214-9C88-051F0B6A3355}"/>
    <cellStyle name="20% - Accent5 2" xfId="116" xr:uid="{8C324E64-9F8C-4F56-8011-E5BB00D51D16}"/>
    <cellStyle name="20% - Accent5 2 2" xfId="232" xr:uid="{9C3100AF-6A13-4AC1-907B-83BECF75D177}"/>
    <cellStyle name="20% - Accent5 2 3" xfId="1150" xr:uid="{88304F96-F081-4E2A-8FA5-83C87732A41C}"/>
    <cellStyle name="20% - Accent5 3" xfId="139" xr:uid="{6BC4ED88-91D7-426F-95A7-197E67FB454A}"/>
    <cellStyle name="20% - Accent5 3 2" xfId="252" xr:uid="{0D27755A-EF37-44D8-8DAE-07AE273C5670}"/>
    <cellStyle name="20% - Accent5 4" xfId="159" xr:uid="{75FC22C0-1562-49AE-A1A0-6095B9F0CF7A}"/>
    <cellStyle name="20% - Accent5 4 2" xfId="271" xr:uid="{B4E9F31B-67C7-432C-8BA4-35E3D6335F48}"/>
    <cellStyle name="20% - Accent5 5" xfId="178" xr:uid="{FA00A46D-9B86-4C6A-BD55-3111DA7D9786}"/>
    <cellStyle name="20% - Accent5 5 2" xfId="301" xr:uid="{489087CD-51A9-44E0-B65F-52E639856C78}"/>
    <cellStyle name="20% - Accent5 6" xfId="322" xr:uid="{0F6BF3D7-192F-452D-947A-BAEFAC9F5C0A}"/>
    <cellStyle name="20% - Accent5 7" xfId="345" xr:uid="{CB895DE4-7E99-410B-B6B4-CF6EFCFEDA33}"/>
    <cellStyle name="20% - Accent5 8" xfId="369" xr:uid="{9D72047C-1CA0-412E-B04F-332887865896}"/>
    <cellStyle name="20% - Accent5 9" xfId="202" xr:uid="{F9DC5B7C-915A-4823-8988-7E808E50779F}"/>
    <cellStyle name="20% - Accent6" xfId="60" builtinId="50" customBuiltin="1"/>
    <cellStyle name="20% - Accent6 10" xfId="395" xr:uid="{E505DD77-B726-403B-9B0D-20DA8DE84B87}"/>
    <cellStyle name="20% - Accent6 11" xfId="522" xr:uid="{46BF761D-C082-47D6-94CE-C7C73ADF5AF9}"/>
    <cellStyle name="20% - Accent6 12" xfId="543" xr:uid="{7F9124EA-31A9-4C21-AA46-64F327CFC4E3}"/>
    <cellStyle name="20% - Accent6 13" xfId="566" xr:uid="{CDB230F5-9E8E-4529-A456-685B4408276D}"/>
    <cellStyle name="20% - Accent6 2" xfId="119" xr:uid="{6B774CE0-C878-44AD-80F3-9FBFC4743A83}"/>
    <cellStyle name="20% - Accent6 2 2" xfId="235" xr:uid="{80BC20C3-148E-45C9-A846-F9E90ACE913E}"/>
    <cellStyle name="20% - Accent6 2 3" xfId="1151" xr:uid="{453B0BE4-DA57-416D-9ABC-0D470B4B0CCC}"/>
    <cellStyle name="20% - Accent6 3" xfId="142" xr:uid="{0902027B-8266-4965-801A-275DA527A1E9}"/>
    <cellStyle name="20% - Accent6 3 2" xfId="255" xr:uid="{BEAAAC30-BC8F-43FA-992D-416BAE6CC582}"/>
    <cellStyle name="20% - Accent6 4" xfId="162" xr:uid="{88D5A93B-4A41-4640-8ABF-95F5EF2159A6}"/>
    <cellStyle name="20% - Accent6 4 2" xfId="274" xr:uid="{7234EAAB-0217-44F1-A42B-5D6B1DB81CEB}"/>
    <cellStyle name="20% - Accent6 5" xfId="181" xr:uid="{2CB9E72D-DF2D-4531-90E3-DCB845E5A951}"/>
    <cellStyle name="20% - Accent6 5 2" xfId="304" xr:uid="{95F5B67E-E014-4D0F-9A2F-507723E86B57}"/>
    <cellStyle name="20% - Accent6 6" xfId="325" xr:uid="{E1970DE3-CBEB-4693-96AE-225612463CEC}"/>
    <cellStyle name="20% - Accent6 7" xfId="348" xr:uid="{0078CC69-5639-472B-BA59-9F81C31A2346}"/>
    <cellStyle name="20% - Accent6 8" xfId="372" xr:uid="{E26BFA40-BC7B-4171-B32F-19C222F74E8D}"/>
    <cellStyle name="20% - Accent6 9" xfId="205" xr:uid="{3720C9E8-A391-4DBE-BE7E-7C54EFE941DE}"/>
    <cellStyle name="40% - Accent1" xfId="41" builtinId="31" customBuiltin="1"/>
    <cellStyle name="40% - Accent1 10" xfId="381" xr:uid="{AB3E5651-CE8A-4D2D-972B-865E64F29811}"/>
    <cellStyle name="40% - Accent1 11" xfId="508" xr:uid="{C90C9FDC-42FB-45FC-B59B-DF1E17343D88}"/>
    <cellStyle name="40% - Accent1 12" xfId="529" xr:uid="{5D7FA19E-8C5E-4B8E-8FA6-8A296C4FBD12}"/>
    <cellStyle name="40% - Accent1 13" xfId="552" xr:uid="{EBFFF267-BB20-4BF7-A6DF-87D9789FC4E5}"/>
    <cellStyle name="40% - Accent1 2" xfId="105" xr:uid="{05D043FD-9D31-4B33-B858-A26218831846}"/>
    <cellStyle name="40% - Accent1 2 2" xfId="221" xr:uid="{F28DB53D-FB41-440E-8F9D-589F22522162}"/>
    <cellStyle name="40% - Accent1 2 3" xfId="1152" xr:uid="{6093D2FF-7294-4E34-9A3C-457DF986EABF}"/>
    <cellStyle name="40% - Accent1 3" xfId="128" xr:uid="{A019682C-BD71-42DF-8183-0B5F315A7001}"/>
    <cellStyle name="40% - Accent1 3 2" xfId="241" xr:uid="{2EA29874-B15F-4B29-BF23-A9A3D7B26922}"/>
    <cellStyle name="40% - Accent1 4" xfId="148" xr:uid="{416A5F11-ED35-4E9C-A63A-3C5118DD2553}"/>
    <cellStyle name="40% - Accent1 4 2" xfId="260" xr:uid="{5A522247-C32F-4296-829A-315E2776B0F3}"/>
    <cellStyle name="40% - Accent1 5" xfId="167" xr:uid="{188EBE5C-01D1-4BFB-8DF5-540A34495E90}"/>
    <cellStyle name="40% - Accent1 5 2" xfId="290" xr:uid="{E9F6C55E-7D29-46F4-8A54-9CD56133708E}"/>
    <cellStyle name="40% - Accent1 6" xfId="311" xr:uid="{489A0775-A158-4D0A-93FC-7D5A35575EF7}"/>
    <cellStyle name="40% - Accent1 7" xfId="334" xr:uid="{21DE1B6F-397E-4200-B30B-BB1C87145D71}"/>
    <cellStyle name="40% - Accent1 8" xfId="358" xr:uid="{A0B1B187-9B41-45AA-9C1C-98BA9F8EA3AD}"/>
    <cellStyle name="40% - Accent1 9" xfId="191" xr:uid="{40F280E5-7E05-4546-A741-A782FA262AC4}"/>
    <cellStyle name="40% - Accent2" xfId="45" builtinId="35" customBuiltin="1"/>
    <cellStyle name="40% - Accent2 10" xfId="384" xr:uid="{20708904-3B47-4E3A-8170-E054739136B8}"/>
    <cellStyle name="40% - Accent2 11" xfId="511" xr:uid="{B40CA08B-516A-438B-A8E0-D37739B625EF}"/>
    <cellStyle name="40% - Accent2 12" xfId="532" xr:uid="{D53F23E1-6E58-4DF7-99B3-AAD12D4C0C4D}"/>
    <cellStyle name="40% - Accent2 13" xfId="555" xr:uid="{A1A01EEF-2857-4543-AD75-4BCB997BB7D3}"/>
    <cellStyle name="40% - Accent2 2" xfId="108" xr:uid="{E680F0AE-DE6E-4E4B-9948-2FEC5421992A}"/>
    <cellStyle name="40% - Accent2 2 2" xfId="224" xr:uid="{E1E96283-2941-47BE-B137-C92FD45D5351}"/>
    <cellStyle name="40% - Accent2 2 3" xfId="1153" xr:uid="{B6911E08-2CBB-4D9C-8874-983FC30AC6F7}"/>
    <cellStyle name="40% - Accent2 3" xfId="131" xr:uid="{8B80306B-9C0F-4CE1-A22F-9589E25C01F3}"/>
    <cellStyle name="40% - Accent2 3 2" xfId="244" xr:uid="{C1C6DB42-D3C6-48D0-8992-05020A29E8B5}"/>
    <cellStyle name="40% - Accent2 4" xfId="151" xr:uid="{58F24B6F-3A5C-4AE2-AFCF-4D8DC9D2D752}"/>
    <cellStyle name="40% - Accent2 4 2" xfId="263" xr:uid="{4A80B187-5AD7-4013-8ED5-FAD0958C8782}"/>
    <cellStyle name="40% - Accent2 5" xfId="170" xr:uid="{7E3EBCE1-4699-49C0-8D6B-A7C4D3F84ABA}"/>
    <cellStyle name="40% - Accent2 5 2" xfId="293" xr:uid="{6D19A676-822E-40AC-9053-DA17BB9B430D}"/>
    <cellStyle name="40% - Accent2 6" xfId="314" xr:uid="{63FAA6E9-D999-48C4-81FC-D8D96E402A95}"/>
    <cellStyle name="40% - Accent2 7" xfId="337" xr:uid="{791ACEC7-C148-4EA1-A7F3-56EFD35B770B}"/>
    <cellStyle name="40% - Accent2 8" xfId="361" xr:uid="{FBCDC742-F400-4318-8F9C-540340C3AA13}"/>
    <cellStyle name="40% - Accent2 9" xfId="194" xr:uid="{C9FE16E5-09A1-4CFA-AD5E-A23139E28F8F}"/>
    <cellStyle name="40% - Accent3" xfId="49" builtinId="39" customBuiltin="1"/>
    <cellStyle name="40% - Accent3 10" xfId="387" xr:uid="{32D7F97A-1C70-4A08-B554-6AD4DE69A092}"/>
    <cellStyle name="40% - Accent3 11" xfId="514" xr:uid="{24097179-1B3F-477F-AED0-92BC57AA94E9}"/>
    <cellStyle name="40% - Accent3 12" xfId="535" xr:uid="{699CB236-2E00-4B80-97CB-0AE43DA53303}"/>
    <cellStyle name="40% - Accent3 13" xfId="558" xr:uid="{1DA413DF-C537-49A3-9846-797D227C4082}"/>
    <cellStyle name="40% - Accent3 2" xfId="111" xr:uid="{E337DD8B-2BF7-48DD-A86B-AF924C867AF0}"/>
    <cellStyle name="40% - Accent3 2 2" xfId="227" xr:uid="{FE76F1FF-1ADE-4B63-9261-F30FCFC67002}"/>
    <cellStyle name="40% - Accent3 2 3" xfId="1154" xr:uid="{DB017B81-A0AA-4D04-B59D-BDC2339FB7B8}"/>
    <cellStyle name="40% - Accent3 3" xfId="134" xr:uid="{393B6CC3-23EB-403F-AD75-85851EB99F67}"/>
    <cellStyle name="40% - Accent3 3 2" xfId="247" xr:uid="{AF161580-EE42-4032-A1D7-7BD7E3E66927}"/>
    <cellStyle name="40% - Accent3 4" xfId="154" xr:uid="{3A8F8597-FC1A-4C42-90BE-127F83AE7228}"/>
    <cellStyle name="40% - Accent3 4 2" xfId="266" xr:uid="{B58F0135-C585-4E4B-9D46-C1CF16BF4128}"/>
    <cellStyle name="40% - Accent3 5" xfId="173" xr:uid="{36AF1CF4-EC05-4250-AEC9-C23E0F67A571}"/>
    <cellStyle name="40% - Accent3 5 2" xfId="296" xr:uid="{7643FA84-77C7-4F8E-9AC5-C5ED9F65CBEF}"/>
    <cellStyle name="40% - Accent3 6" xfId="317" xr:uid="{A873B0DB-9C70-49C1-96D6-67873246C797}"/>
    <cellStyle name="40% - Accent3 7" xfId="340" xr:uid="{45740732-F83A-405A-8700-CFC22895A000}"/>
    <cellStyle name="40% - Accent3 8" xfId="364" xr:uid="{CF26190E-0143-43D6-A5EA-B174D3162519}"/>
    <cellStyle name="40% - Accent3 9" xfId="197" xr:uid="{69B5F850-4173-4684-8AFD-5A9F3B2AD9AA}"/>
    <cellStyle name="40% - Accent4" xfId="53" builtinId="43" customBuiltin="1"/>
    <cellStyle name="40% - Accent4 10" xfId="390" xr:uid="{5A548D34-1AFB-4662-8702-2627DB49A35E}"/>
    <cellStyle name="40% - Accent4 11" xfId="517" xr:uid="{B95DDA33-1203-4D05-8D3B-1B1EECF2E82D}"/>
    <cellStyle name="40% - Accent4 12" xfId="538" xr:uid="{50CBD2F8-7E7E-4481-B490-A7982C374EFD}"/>
    <cellStyle name="40% - Accent4 13" xfId="561" xr:uid="{4ACFC345-0C1B-42B8-95B8-1CA8CA257C91}"/>
    <cellStyle name="40% - Accent4 2" xfId="114" xr:uid="{56FDFBBE-2EC1-4564-A9C3-917441585032}"/>
    <cellStyle name="40% - Accent4 2 2" xfId="230" xr:uid="{41A6075B-22C5-48DC-9FD8-EFA90684266C}"/>
    <cellStyle name="40% - Accent4 2 3" xfId="1155" xr:uid="{A115E0CE-8B80-4537-99CF-8C679F8BA238}"/>
    <cellStyle name="40% - Accent4 3" xfId="137" xr:uid="{01D633C8-E245-4E18-A0AE-CAA958EF3A66}"/>
    <cellStyle name="40% - Accent4 3 2" xfId="250" xr:uid="{882A2C84-2AC7-4717-9878-EA8022C6C22F}"/>
    <cellStyle name="40% - Accent4 4" xfId="157" xr:uid="{F5472CD7-3231-4987-96D4-76F068794DF7}"/>
    <cellStyle name="40% - Accent4 4 2" xfId="269" xr:uid="{423BC201-185C-411E-AF7B-6901401A40C3}"/>
    <cellStyle name="40% - Accent4 5" xfId="176" xr:uid="{E76A1BDF-4FE2-43AA-8B39-BC38A41ACE87}"/>
    <cellStyle name="40% - Accent4 5 2" xfId="299" xr:uid="{9CEEBA7E-BB2F-4285-87F1-6F530B1E75BA}"/>
    <cellStyle name="40% - Accent4 6" xfId="320" xr:uid="{BF8B29A4-CD69-4435-A1E2-82891ABBA619}"/>
    <cellStyle name="40% - Accent4 7" xfId="343" xr:uid="{64301966-A006-4637-8310-C0CD238EEFE1}"/>
    <cellStyle name="40% - Accent4 8" xfId="367" xr:uid="{D4042207-94E9-414D-A8C1-D7A5F772E27E}"/>
    <cellStyle name="40% - Accent4 9" xfId="200" xr:uid="{FEA02410-2278-46B3-9DCD-C93E340873ED}"/>
    <cellStyle name="40% - Accent5" xfId="57" builtinId="47" customBuiltin="1"/>
    <cellStyle name="40% - Accent5 10" xfId="393" xr:uid="{B096D85A-9876-4F4D-9BB0-9AE6B2EB845E}"/>
    <cellStyle name="40% - Accent5 11" xfId="520" xr:uid="{E3A1A75A-84F3-42DF-AE19-F861289A5116}"/>
    <cellStyle name="40% - Accent5 12" xfId="541" xr:uid="{7CD76192-6460-4164-9214-FA0142C3C2F8}"/>
    <cellStyle name="40% - Accent5 13" xfId="564" xr:uid="{5EB53D7D-2183-47D4-983D-AFA0EBA69C23}"/>
    <cellStyle name="40% - Accent5 2" xfId="117" xr:uid="{233EB881-21A6-48CF-A810-ECBF6AF8EB2E}"/>
    <cellStyle name="40% - Accent5 2 2" xfId="233" xr:uid="{41FA5456-5547-4562-9CF0-4B18964A0108}"/>
    <cellStyle name="40% - Accent5 2 3" xfId="1156" xr:uid="{FACE16A6-E341-4B49-BDD3-51B497928C14}"/>
    <cellStyle name="40% - Accent5 3" xfId="140" xr:uid="{2CE8EBA2-66E2-47B9-BB28-DAD5C5EDD58C}"/>
    <cellStyle name="40% - Accent5 3 2" xfId="253" xr:uid="{B1A60313-4027-4838-BDFE-7F1FE31DDBD4}"/>
    <cellStyle name="40% - Accent5 4" xfId="160" xr:uid="{F1FD8A6E-9E77-4CCA-9D7B-12A47DE00CFA}"/>
    <cellStyle name="40% - Accent5 4 2" xfId="272" xr:uid="{4FE50E9E-9EF6-4EB3-B114-87F3692528D3}"/>
    <cellStyle name="40% - Accent5 5" xfId="179" xr:uid="{5258FFC9-6809-4CD0-8F92-6F7E799AC6BD}"/>
    <cellStyle name="40% - Accent5 5 2" xfId="302" xr:uid="{9861F4CE-3BC9-4D80-B95F-F920398F30B3}"/>
    <cellStyle name="40% - Accent5 6" xfId="323" xr:uid="{C2AF5832-1EA6-4E1B-832A-CEC28AD46BF3}"/>
    <cellStyle name="40% - Accent5 7" xfId="346" xr:uid="{D462F93D-6678-4C83-A081-A5D3286E90A7}"/>
    <cellStyle name="40% - Accent5 8" xfId="370" xr:uid="{7936C972-4278-4892-9D71-EFE1A0340770}"/>
    <cellStyle name="40% - Accent5 9" xfId="203" xr:uid="{A60FE74B-CFF1-430E-8386-7D3459C49643}"/>
    <cellStyle name="40% - Accent6" xfId="61" builtinId="51" customBuiltin="1"/>
    <cellStyle name="40% - Accent6 10" xfId="396" xr:uid="{C9278C87-BEED-4681-91E5-10A83227D0C3}"/>
    <cellStyle name="40% - Accent6 11" xfId="523" xr:uid="{453A44C3-2815-44E2-A7EB-97E3C1C87240}"/>
    <cellStyle name="40% - Accent6 12" xfId="544" xr:uid="{F7123A6C-57D5-47AA-AB57-ED6160A0AE03}"/>
    <cellStyle name="40% - Accent6 13" xfId="567" xr:uid="{C20B7480-CFA8-461D-BD54-1DF9CFCE84E9}"/>
    <cellStyle name="40% - Accent6 2" xfId="120" xr:uid="{4B13FCBB-7E42-468E-B3C7-0885F7B8E524}"/>
    <cellStyle name="40% - Accent6 2 2" xfId="236" xr:uid="{07097F5A-BBE1-4479-9258-719AB1C0C281}"/>
    <cellStyle name="40% - Accent6 2 3" xfId="1157" xr:uid="{256123C2-BEC0-49E9-9EAE-F5578B090542}"/>
    <cellStyle name="40% - Accent6 3" xfId="143" xr:uid="{80DD2AAC-6829-4CFC-9505-76B122A38E31}"/>
    <cellStyle name="40% - Accent6 3 2" xfId="256" xr:uid="{7F5BB250-A270-48AA-87D2-D6CF6FA30C8D}"/>
    <cellStyle name="40% - Accent6 4" xfId="163" xr:uid="{22BCCE33-F3A0-41FA-ABBD-D04A6B79F61B}"/>
    <cellStyle name="40% - Accent6 4 2" xfId="275" xr:uid="{8A25F759-A666-40C7-B9A0-B0963C52E918}"/>
    <cellStyle name="40% - Accent6 5" xfId="182" xr:uid="{7C16AACF-8671-45BA-BC80-EB3FC4DBE106}"/>
    <cellStyle name="40% - Accent6 5 2" xfId="305" xr:uid="{EACC0C55-DB0A-4723-9981-B392443B4E75}"/>
    <cellStyle name="40% - Accent6 6" xfId="326" xr:uid="{C6C7059A-A178-4728-BC6C-27943294EA76}"/>
    <cellStyle name="40% - Accent6 7" xfId="349" xr:uid="{0FE1D781-EEA3-4310-AF3A-EC4CD9870BC5}"/>
    <cellStyle name="40% - Accent6 8" xfId="373" xr:uid="{74792D17-C5E6-413C-BFD0-42E648767549}"/>
    <cellStyle name="40% - Accent6 9" xfId="206" xr:uid="{9988452E-B344-4D24-8A2B-D343DE1C366D}"/>
    <cellStyle name="60% - Accent1" xfId="42" builtinId="32" customBuiltin="1"/>
    <cellStyle name="60% - Accent1 10" xfId="382" xr:uid="{1E9A5117-262C-4479-A00C-3B26C039E492}"/>
    <cellStyle name="60% - Accent1 11" xfId="509" xr:uid="{63596EFC-F6B1-458D-B3EF-6B61DF013A34}"/>
    <cellStyle name="60% - Accent1 12" xfId="530" xr:uid="{0C3877F0-94EA-4953-B2C2-7E826605B1ED}"/>
    <cellStyle name="60% - Accent1 13" xfId="553" xr:uid="{1DA79DD2-AF23-4062-B704-FF77EEDDBE32}"/>
    <cellStyle name="60% - Accent1 2" xfId="106" xr:uid="{D5284979-B261-43F5-9C80-5CB7477AAB0B}"/>
    <cellStyle name="60% - Accent1 2 2" xfId="222" xr:uid="{F589CC1B-318F-4CD7-A4C1-EC3C0FAF1FAC}"/>
    <cellStyle name="60% - Accent1 3" xfId="129" xr:uid="{213154D1-7CD5-4695-BAF4-4B04E14CBE8A}"/>
    <cellStyle name="60% - Accent1 3 2" xfId="242" xr:uid="{41E0415B-B66C-4606-81A1-65338678FD2C}"/>
    <cellStyle name="60% - Accent1 4" xfId="149" xr:uid="{50EF028A-CBB0-4241-84B2-9A748D7C767E}"/>
    <cellStyle name="60% - Accent1 4 2" xfId="261" xr:uid="{F69E2710-5DE9-4569-9F8D-3F02B5E7E5E6}"/>
    <cellStyle name="60% - Accent1 5" xfId="168" xr:uid="{893BE7F0-9721-4D6C-98B2-6EFC7AC1EF26}"/>
    <cellStyle name="60% - Accent1 5 2" xfId="291" xr:uid="{7BC0E0BE-AD01-44B1-ADA3-DBA619D0BF3F}"/>
    <cellStyle name="60% - Accent1 6" xfId="312" xr:uid="{93CDAAE0-0044-45C4-8969-0A0FEB4782B0}"/>
    <cellStyle name="60% - Accent1 7" xfId="335" xr:uid="{DE394BB3-F53E-42CE-94AB-2BCE0D985B4F}"/>
    <cellStyle name="60% - Accent1 8" xfId="359" xr:uid="{376BD85B-9AD9-47C2-929F-FB4AC17B85D3}"/>
    <cellStyle name="60% - Accent1 9" xfId="192" xr:uid="{E41AE3F7-A2A7-4E96-9CA2-EB117854CA22}"/>
    <cellStyle name="60% - Accent2" xfId="46" builtinId="36" customBuiltin="1"/>
    <cellStyle name="60% - Accent2 10" xfId="385" xr:uid="{23C1DDC9-6836-4B89-AB18-2A0D43927546}"/>
    <cellStyle name="60% - Accent2 11" xfId="512" xr:uid="{F9FB5B0E-B6B6-43EB-86F7-C1093E16AF01}"/>
    <cellStyle name="60% - Accent2 12" xfId="533" xr:uid="{F7A29A55-1431-4876-91F2-2CBE7BF28789}"/>
    <cellStyle name="60% - Accent2 13" xfId="556" xr:uid="{8D8AA76A-09A9-40B8-9711-45BD43E81F59}"/>
    <cellStyle name="60% - Accent2 2" xfId="109" xr:uid="{39BDE7B2-EAE6-43D3-835B-188F10E4DB07}"/>
    <cellStyle name="60% - Accent2 2 2" xfId="225" xr:uid="{FC5E9826-B2FC-4BDD-8626-6CEC6B91D050}"/>
    <cellStyle name="60% - Accent2 3" xfId="132" xr:uid="{FF6D2A8D-28AB-4E8C-B798-C36F62FB12E2}"/>
    <cellStyle name="60% - Accent2 3 2" xfId="245" xr:uid="{E1CF6AB4-25EA-4D1F-97E7-811C6C4DEAF8}"/>
    <cellStyle name="60% - Accent2 4" xfId="152" xr:uid="{233772F8-34BD-4A88-B599-D12258B01017}"/>
    <cellStyle name="60% - Accent2 4 2" xfId="264" xr:uid="{9297981D-4CD0-4D39-87DB-34DA19545003}"/>
    <cellStyle name="60% - Accent2 5" xfId="171" xr:uid="{E27E6C95-6C4F-4951-B840-981CBC571D64}"/>
    <cellStyle name="60% - Accent2 5 2" xfId="294" xr:uid="{60C5D429-0083-42FB-B466-A60CDD43ABB0}"/>
    <cellStyle name="60% - Accent2 6" xfId="315" xr:uid="{C2B28E40-ECE0-483A-ABDF-E87CD74A45B0}"/>
    <cellStyle name="60% - Accent2 7" xfId="338" xr:uid="{79DACD12-4140-4CCB-9AB8-0E4D4C1102C6}"/>
    <cellStyle name="60% - Accent2 8" xfId="362" xr:uid="{FE9B175B-5102-465F-8FE4-1116FF487B6E}"/>
    <cellStyle name="60% - Accent2 9" xfId="195" xr:uid="{C9E886C1-59C1-463A-8CDD-698416BC357A}"/>
    <cellStyle name="60% - Accent3" xfId="50" builtinId="40" customBuiltin="1"/>
    <cellStyle name="60% - Accent3 10" xfId="388" xr:uid="{5AA20A8B-6562-4F0A-A75A-C02790196DBA}"/>
    <cellStyle name="60% - Accent3 11" xfId="515" xr:uid="{DC16C4F7-6240-41B2-8F8E-F6FE1AD06BCC}"/>
    <cellStyle name="60% - Accent3 12" xfId="536" xr:uid="{1C6348A4-44A9-4DAC-A96B-679FA0B2F44D}"/>
    <cellStyle name="60% - Accent3 13" xfId="559" xr:uid="{1AB77DB0-ADA7-492E-BD51-9AFE2425E07B}"/>
    <cellStyle name="60% - Accent3 2" xfId="112" xr:uid="{DA1E6805-A0DE-4267-857A-90FD3BB4B651}"/>
    <cellStyle name="60% - Accent3 2 2" xfId="228" xr:uid="{73F21CFE-E1D2-4CCE-9D32-FB33C7C91EC8}"/>
    <cellStyle name="60% - Accent3 3" xfId="135" xr:uid="{91443767-4253-4723-87DE-2B11A2CB129F}"/>
    <cellStyle name="60% - Accent3 3 2" xfId="248" xr:uid="{E413D188-E011-4E1E-B9C8-A115D294CA36}"/>
    <cellStyle name="60% - Accent3 4" xfId="155" xr:uid="{1D254ABC-B73A-4804-89F3-9169C6C53AF5}"/>
    <cellStyle name="60% - Accent3 4 2" xfId="267" xr:uid="{86D3F9DE-FEBA-4F73-809F-D1015B3274DD}"/>
    <cellStyle name="60% - Accent3 5" xfId="174" xr:uid="{FBFEA1F2-35F9-4F64-A7F7-636B15A11F8A}"/>
    <cellStyle name="60% - Accent3 5 2" xfId="297" xr:uid="{7CE1B946-CE6F-44AC-982E-4BB78EA321B8}"/>
    <cellStyle name="60% - Accent3 6" xfId="318" xr:uid="{28041F88-944B-4A53-A103-4AD184FC3C5F}"/>
    <cellStyle name="60% - Accent3 7" xfId="341" xr:uid="{B3BD8667-DD9D-43EC-90CD-E2299B319516}"/>
    <cellStyle name="60% - Accent3 8" xfId="365" xr:uid="{7C2D7729-286A-49E4-BB56-7F6FD4FCB1F6}"/>
    <cellStyle name="60% - Accent3 9" xfId="198" xr:uid="{54F05D06-DE6A-4547-ABC5-1F14F592F90B}"/>
    <cellStyle name="60% - Accent4" xfId="54" builtinId="44" customBuiltin="1"/>
    <cellStyle name="60% - Accent4 10" xfId="391" xr:uid="{0B70E748-BC7D-4EE7-8FC9-C5BDB76E898D}"/>
    <cellStyle name="60% - Accent4 11" xfId="518" xr:uid="{53D4657F-76C2-4A2C-A50A-CFB340E3651D}"/>
    <cellStyle name="60% - Accent4 12" xfId="539" xr:uid="{28FE998B-1545-4F42-A930-8E664AD91412}"/>
    <cellStyle name="60% - Accent4 13" xfId="562" xr:uid="{D1D2AC13-2BD3-4FED-B038-E26B80EA27BE}"/>
    <cellStyle name="60% - Accent4 2" xfId="115" xr:uid="{AAF4BB5F-12D7-4BF9-A002-00B6DF3E4362}"/>
    <cellStyle name="60% - Accent4 2 2" xfId="231" xr:uid="{39C4ACFB-AB2C-44BC-8ADA-D854FF4B492B}"/>
    <cellStyle name="60% - Accent4 3" xfId="138" xr:uid="{625B81DF-9004-408B-865D-2F979106DA1E}"/>
    <cellStyle name="60% - Accent4 3 2" xfId="251" xr:uid="{6AEA4618-3FF9-4897-9261-384B64F852BE}"/>
    <cellStyle name="60% - Accent4 4" xfId="158" xr:uid="{7C86D596-9883-484A-B1E0-3820D1BE664E}"/>
    <cellStyle name="60% - Accent4 4 2" xfId="270" xr:uid="{5649910E-C34E-40E7-84E1-1E82799EE890}"/>
    <cellStyle name="60% - Accent4 5" xfId="177" xr:uid="{86BC255E-F963-4103-9FCE-4C5A327401DE}"/>
    <cellStyle name="60% - Accent4 5 2" xfId="300" xr:uid="{60813E80-B46E-432C-84B2-2308D4EC140F}"/>
    <cellStyle name="60% - Accent4 6" xfId="321" xr:uid="{321E5C48-088E-4CF6-94B0-D7EC47AB6DC4}"/>
    <cellStyle name="60% - Accent4 7" xfId="344" xr:uid="{C432FCB6-1891-429E-A595-05A5E6347AC8}"/>
    <cellStyle name="60% - Accent4 8" xfId="368" xr:uid="{6CBD3D9E-F8AE-46FD-A28E-CE11ADEC4A05}"/>
    <cellStyle name="60% - Accent4 9" xfId="201" xr:uid="{AD2B000C-FF41-40BC-9A6E-A0EAB382189F}"/>
    <cellStyle name="60% - Accent5" xfId="58" builtinId="48" customBuiltin="1"/>
    <cellStyle name="60% - Accent5 10" xfId="394" xr:uid="{68C99F26-DBE9-4C83-8398-BB963AA5D45B}"/>
    <cellStyle name="60% - Accent5 11" xfId="521" xr:uid="{50EE94DC-3086-4FD6-9502-E1A920D3DE3C}"/>
    <cellStyle name="60% - Accent5 12" xfId="542" xr:uid="{E4C7FEC0-BC19-44FF-AD09-952B95B69085}"/>
    <cellStyle name="60% - Accent5 13" xfId="565" xr:uid="{8A743761-8A6E-4AC8-8054-2CB3C33F56CB}"/>
    <cellStyle name="60% - Accent5 2" xfId="118" xr:uid="{02FAA3A9-A929-4D29-AF6F-CA6C99C08850}"/>
    <cellStyle name="60% - Accent5 2 2" xfId="234" xr:uid="{424967C5-3597-4FF1-A0B7-29E9BFB444D9}"/>
    <cellStyle name="60% - Accent5 3" xfId="141" xr:uid="{4A4BD70A-7625-4F9E-A8ED-A0194E943A49}"/>
    <cellStyle name="60% - Accent5 3 2" xfId="254" xr:uid="{38D0EC33-5DF9-4EE6-BEE3-BF821FD77EC0}"/>
    <cellStyle name="60% - Accent5 4" xfId="161" xr:uid="{00C8F2DC-2DCE-4746-8CFD-A0BCFF0E5021}"/>
    <cellStyle name="60% - Accent5 4 2" xfId="273" xr:uid="{DC0D490A-651F-44AE-BABF-2E0BBA3A4D48}"/>
    <cellStyle name="60% - Accent5 5" xfId="180" xr:uid="{879D1C3A-B479-4D6F-B3EC-442CA895ED5C}"/>
    <cellStyle name="60% - Accent5 5 2" xfId="303" xr:uid="{ADD4188C-DBC5-4206-AA6E-46D41CCC4A64}"/>
    <cellStyle name="60% - Accent5 6" xfId="324" xr:uid="{A196E2CF-B6C8-4890-88A2-06679DA6E2AC}"/>
    <cellStyle name="60% - Accent5 7" xfId="347" xr:uid="{AA9F0574-2269-4EAB-AFD8-3F414EFDB691}"/>
    <cellStyle name="60% - Accent5 8" xfId="371" xr:uid="{C2A58A4D-DAA9-40A3-A13E-C876F6929D4A}"/>
    <cellStyle name="60% - Accent5 9" xfId="204" xr:uid="{B5EA7AB2-69A3-4B3B-930B-9FF44B6727A8}"/>
    <cellStyle name="60% - Accent6" xfId="62" builtinId="52" customBuiltin="1"/>
    <cellStyle name="60% - Accent6 10" xfId="397" xr:uid="{57C47D8C-C00A-4C7C-BAB8-B919796C9E27}"/>
    <cellStyle name="60% - Accent6 11" xfId="524" xr:uid="{3790965A-3B2D-4269-B9B4-FEAF1028499B}"/>
    <cellStyle name="60% - Accent6 12" xfId="545" xr:uid="{FA66C543-164F-4EAE-889C-F407FB4A3432}"/>
    <cellStyle name="60% - Accent6 13" xfId="568" xr:uid="{A5D5A175-9ADA-4970-B7C4-09D8C7E09263}"/>
    <cellStyle name="60% - Accent6 2" xfId="121" xr:uid="{EF32875C-ED15-44A8-A3B7-72010E69B3D3}"/>
    <cellStyle name="60% - Accent6 2 2" xfId="237" xr:uid="{B2B4D793-9E0A-4C67-A80F-E1190BFD62E7}"/>
    <cellStyle name="60% - Accent6 3" xfId="144" xr:uid="{4E8231FB-3BA1-42B8-8862-4E17A2487CB5}"/>
    <cellStyle name="60% - Accent6 3 2" xfId="257" xr:uid="{1C17553F-F52F-40BE-AED7-DF17B5E9DCE8}"/>
    <cellStyle name="60% - Accent6 4" xfId="164" xr:uid="{229C80A6-18F5-497E-A345-8C26FFADDB4B}"/>
    <cellStyle name="60% - Accent6 4 2" xfId="276" xr:uid="{8C0930D8-8FE1-48EA-A676-77C7FBB266A2}"/>
    <cellStyle name="60% - Accent6 5" xfId="183" xr:uid="{C5144A4B-E2A2-47B7-B7B9-7A312143ADE5}"/>
    <cellStyle name="60% - Accent6 5 2" xfId="306" xr:uid="{1161CA92-1BEC-4CDC-B2AA-924E6FF1690C}"/>
    <cellStyle name="60% - Accent6 6" xfId="327" xr:uid="{2683F452-A8C0-4B01-983F-DC04A224CCEA}"/>
    <cellStyle name="60% - Accent6 7" xfId="350" xr:uid="{D62B6AD6-B17B-4488-BCE6-0502675189C3}"/>
    <cellStyle name="60% - Accent6 8" xfId="374" xr:uid="{DE41BEFE-3037-4CB9-AED0-E50B44D1BA80}"/>
    <cellStyle name="60% - Accent6 9" xfId="207" xr:uid="{D9B8EDD5-2A32-42EE-9526-75F5442CF252}"/>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AF Column - IBM Cognos" xfId="475" xr:uid="{20DC3BA2-5BB8-4AF7-AC6D-449CC711DD16}"/>
    <cellStyle name="AF Data - IBM Cognos" xfId="476" xr:uid="{FDE5A1AA-7020-426E-BFC7-4DDF9458D51D}"/>
    <cellStyle name="AF Data 0 - IBM Cognos" xfId="477" xr:uid="{0C62EEB3-E1BD-41B5-86AF-FB01337BAC55}"/>
    <cellStyle name="AF Data 1 - IBM Cognos" xfId="478" xr:uid="{638F47E1-D656-4246-A886-B3FB6056DC25}"/>
    <cellStyle name="AF Data 2 - IBM Cognos" xfId="479" xr:uid="{89F257FA-9C7A-4658-B359-B73F0E662316}"/>
    <cellStyle name="AF Data 3 - IBM Cognos" xfId="480" xr:uid="{BA5B9AA7-4164-44A9-B69D-392A4214AA32}"/>
    <cellStyle name="AF Data 4 - IBM Cognos" xfId="481" xr:uid="{03BFF158-86DA-43E9-BFA6-8DC2CB0BE1C0}"/>
    <cellStyle name="AF Data 5 - IBM Cognos" xfId="482" xr:uid="{34052F14-1BE5-4631-9229-E1D43C66D9D1}"/>
    <cellStyle name="AF Data Leaf - IBM Cognos" xfId="483" xr:uid="{70F7909D-D846-4ECD-8E8D-4BF01D0A7243}"/>
    <cellStyle name="AF Header - IBM Cognos" xfId="484" xr:uid="{879D9157-D02E-46A8-9F71-DBFE5082C03B}"/>
    <cellStyle name="AF Header 0 - IBM Cognos" xfId="485" xr:uid="{B6AEC53D-E6B6-4903-9BB6-A6E3E1830FB0}"/>
    <cellStyle name="AF Header 1 - IBM Cognos" xfId="486" xr:uid="{9C62895D-2828-4F17-B8CC-045E3DF304FC}"/>
    <cellStyle name="AF Header 2 - IBM Cognos" xfId="487" xr:uid="{B28AE64E-1740-4E40-BA24-7CE3A3306EF7}"/>
    <cellStyle name="AF Header 3 - IBM Cognos" xfId="488" xr:uid="{7D7D9231-288B-450E-AC35-5735C2C6F021}"/>
    <cellStyle name="AF Header 4 - IBM Cognos" xfId="489" xr:uid="{7B98090A-FD97-436D-8DE3-69E88DB2FAA9}"/>
    <cellStyle name="AF Header 5 - IBM Cognos" xfId="490" xr:uid="{31B76A6F-93F9-41EF-8ABA-0A9EB2927A45}"/>
    <cellStyle name="AF Header Leaf - IBM Cognos" xfId="491" xr:uid="{2B1FB9C2-F8C7-4867-9ABB-6B6B23404678}"/>
    <cellStyle name="AF Row - IBM Cognos" xfId="492" xr:uid="{F34C6CBF-D1CD-49CC-B29F-3DD32713467E}"/>
    <cellStyle name="AF Row 0 - IBM Cognos" xfId="493" xr:uid="{8FB8DAC3-5F37-44D5-BA0C-F5BEBFEDBE28}"/>
    <cellStyle name="AF Row 1 - IBM Cognos" xfId="494" xr:uid="{AD97A403-47F0-47FB-A230-A81BED6DE3EC}"/>
    <cellStyle name="AF Row 2 - IBM Cognos" xfId="495" xr:uid="{AFBCDE1E-0A02-4324-91DA-75DED9AAE123}"/>
    <cellStyle name="AF Row 3 - IBM Cognos" xfId="496" xr:uid="{5F61BE11-320E-4C76-B001-15A472636CC1}"/>
    <cellStyle name="AF Row 4 - IBM Cognos" xfId="497" xr:uid="{E2AF4361-A803-479A-99CA-A40A88628976}"/>
    <cellStyle name="AF Row 5 - IBM Cognos" xfId="498" xr:uid="{9478816D-6ACA-425D-8091-6262D0B87318}"/>
    <cellStyle name="AF Row Leaf - IBM Cognos" xfId="499" xr:uid="{2D9789AE-F762-48B0-ABA3-25A507308E9A}"/>
    <cellStyle name="AF Subnm - IBM Cognos" xfId="500" xr:uid="{56D50B52-98D8-4166-B658-BE2A63319177}"/>
    <cellStyle name="AF Title - IBM Cognos" xfId="501" xr:uid="{BF5B6EFD-B71F-49A9-9034-D7A53746EB92}"/>
    <cellStyle name="Amount" xfId="440" xr:uid="{4306B3AD-0F0E-4CB6-A625-147485C64566}"/>
    <cellStyle name="Arial 10" xfId="928" xr:uid="{D9B07BA9-ACA3-42BB-AE30-2A4EB7A34CC9}"/>
    <cellStyle name="Arial 12" xfId="929" xr:uid="{987D2A04-F040-4BB7-803D-AB25EB4E4B40}"/>
    <cellStyle name="ArialNormal" xfId="930" xr:uid="{B27FF652-80D1-4D51-9A86-9307E5221B10}"/>
    <cellStyle name="ArialNormal 2" xfId="1158" xr:uid="{A03ECD8F-EFA4-41C1-80EA-E03FF01D1385}"/>
    <cellStyle name="ArialNormal 2 2" xfId="1260" xr:uid="{3789014C-065B-4AF0-A852-77FA1AFD2396}"/>
    <cellStyle name="ArialNormal 2 2 2" xfId="1328" xr:uid="{3A6E3055-C688-4B08-B85A-3459770B5924}"/>
    <cellStyle name="ArialNormal 2 3" xfId="1298" xr:uid="{139A6827-9FC3-4A3B-A004-2CE67C1E9195}"/>
    <cellStyle name="ArialNormal 3" xfId="1159" xr:uid="{F9317043-4085-41DE-8345-55CA72F7A40D}"/>
    <cellStyle name="ArialNormal 3 2" xfId="1261" xr:uid="{2C1798B4-D527-40A2-AAFC-A2DC298D0A29}"/>
    <cellStyle name="ArialNormal 3 2 2" xfId="1329" xr:uid="{9E44B957-B5FD-4FE8-AB1A-F92E1C2AE0F0}"/>
    <cellStyle name="ArialNormal 3 3" xfId="1299" xr:uid="{997EE4BA-1FE9-47C7-9E53-FDE2E32BAB4C}"/>
    <cellStyle name="ArialNormal 4" xfId="1248" xr:uid="{CFCB2AA0-4C59-4F42-B5BF-3E80F71D77B6}"/>
    <cellStyle name="ArialNormal 4 2" xfId="1318" xr:uid="{76A3029D-8F06-491E-956E-969B53484812}"/>
    <cellStyle name="ArialNormal 5" xfId="1288" xr:uid="{A056EBE6-FAFC-4099-B084-DBEE88635805}"/>
    <cellStyle name="Bad" xfId="29" builtinId="27" customBuiltin="1"/>
    <cellStyle name="BalanceSheet" xfId="931" xr:uid="{0A69E1C8-A7E8-4583-8665-8DBB7AFBFEC0}"/>
    <cellStyle name="BlackStrike" xfId="932" xr:uid="{3A16ABE6-6629-4ADE-9508-31AF05EB0D43}"/>
    <cellStyle name="BlackText" xfId="933" xr:uid="{F406D35C-B675-4B41-BBCB-508287F17CFF}"/>
    <cellStyle name="Bold 10" xfId="441" xr:uid="{6D7FC455-B9C2-4C84-8F78-A3EA8C45E917}"/>
    <cellStyle name="BoldText" xfId="934" xr:uid="{9E143989-77D4-4E47-B662-F624F13FA8FB}"/>
    <cellStyle name="Border Heavy" xfId="935" xr:uid="{D198986D-F316-4675-B5CA-2D82AC6A054F}"/>
    <cellStyle name="Border Thin" xfId="936" xr:uid="{E5EC8A83-B6C7-4196-94A7-D6A85E50F84A}"/>
    <cellStyle name="British Pound" xfId="937" xr:uid="{2BE88492-BADE-4AAA-A243-2EFA7A777C9B}"/>
    <cellStyle name="Calculated Column - IBM Cognos" xfId="460" xr:uid="{B4A890A8-B49B-43F0-B0EC-9A36477F2A24}"/>
    <cellStyle name="Calculated Column Name - IBM Cognos" xfId="458" xr:uid="{E8595BA4-B7C9-4828-930C-D879CC4EB03B}"/>
    <cellStyle name="Calculated Row - IBM Cognos" xfId="461" xr:uid="{9D86B92F-A632-4D65-9809-676E7D47B214}"/>
    <cellStyle name="Calculated Row Name - IBM Cognos" xfId="459" xr:uid="{4A932163-5A3F-4D5A-9B83-15C695DBBDF6}"/>
    <cellStyle name="Calculation" xfId="33" builtinId="22" customBuiltin="1"/>
    <cellStyle name="Case" xfId="938" xr:uid="{80240FBB-21EC-4774-A689-E7184B85CBCE}"/>
    <cellStyle name="CashFlow" xfId="939" xr:uid="{FF6E9023-2E1C-4F98-8AEB-BA14A6F2EA2B}"/>
    <cellStyle name="Check Cell" xfId="35" builtinId="23" customBuiltin="1"/>
    <cellStyle name="Column Name - IBM Cognos" xfId="446" xr:uid="{E077CC02-81B1-40FA-A989-90B77B7A2A5A}"/>
    <cellStyle name="Column Name - IBM Cognos 2" xfId="471" xr:uid="{5C65E222-AB1F-489F-BDEC-87BF09A34877}"/>
    <cellStyle name="Column Template - IBM Cognos" xfId="449" xr:uid="{D018F3C8-18A3-48E9-B584-3CD2D321029A}"/>
    <cellStyle name="Comma" xfId="1" builtinId="3"/>
    <cellStyle name="Comma [1]" xfId="940" xr:uid="{80BFB214-B521-4F7F-BE1F-610232A79EB4}"/>
    <cellStyle name="Comma [2]" xfId="941" xr:uid="{52D8454F-7C1E-445E-BD9C-47DA4357AEA4}"/>
    <cellStyle name="Comma [3]" xfId="942" xr:uid="{3B2D7932-8853-45FE-A133-75C072B42747}"/>
    <cellStyle name="Comma 0" xfId="943" xr:uid="{F309C6C8-12BF-43B3-B311-7214F617CA06}"/>
    <cellStyle name="Comma 0*" xfId="944" xr:uid="{D85E2D1E-7BB5-4DEF-A378-D0AB0727BFC4}"/>
    <cellStyle name="Comma 10" xfId="398" xr:uid="{8DCB4B30-4589-4B2C-A468-E579CBE9F36A}"/>
    <cellStyle name="Comma 10 2" xfId="67" xr:uid="{597429F3-A905-4B3D-A1FE-E51A948B357F}"/>
    <cellStyle name="Comma 11" xfId="420" xr:uid="{1768F505-C900-474F-9CF5-8C5B0D3082F0}"/>
    <cellStyle name="Comma 12" xfId="426" xr:uid="{32B7488D-50B9-4596-8166-24C8FA14DECD}"/>
    <cellStyle name="Comma 13" xfId="472" xr:uid="{74E22D9B-18D1-42A7-BB03-79216020F963}"/>
    <cellStyle name="Comma 14" xfId="547" xr:uid="{130E9573-6234-450D-9573-799263B78B83}"/>
    <cellStyle name="Comma 15" xfId="550" xr:uid="{1D152E0E-117E-49BC-A009-C0677C0F06EC}"/>
    <cellStyle name="Comma 16" xfId="1361" xr:uid="{0351C78E-2664-4C87-B0DD-BA8921BD93EA}"/>
    <cellStyle name="Comma 17" xfId="1358" xr:uid="{43882B6E-118A-49FA-B3FC-5803D113BC63}"/>
    <cellStyle name="Comma 18" xfId="1363" xr:uid="{39FAA856-FC65-4545-9917-CCB8F5B907F2}"/>
    <cellStyle name="Comma 19" xfId="1356" xr:uid="{09CA586E-61F9-4F37-B664-C9CEC64E38C1}"/>
    <cellStyle name="Comma 19 3" xfId="66" xr:uid="{5E053CFB-883A-4F79-AA5D-3AA6DEA964EE}"/>
    <cellStyle name="Comma 2" xfId="6" xr:uid="{D0BBFB06-8D4D-4904-88E0-357B6E8EBA3D}"/>
    <cellStyle name="Comma 2 2" xfId="95" xr:uid="{A37CABE1-1B9C-4384-85E0-97FC106B6114}"/>
    <cellStyle name="Comma 2 2 2" xfId="278" xr:uid="{0858EEA7-725C-42F1-93FE-6CDC9F8F1B50}"/>
    <cellStyle name="Comma 2 2 3" xfId="470" xr:uid="{EC96059B-4B4B-4057-9524-AF4FB82EDFD8}"/>
    <cellStyle name="Comma 2 2 4" xfId="1160" xr:uid="{A6B622F8-FC06-4934-8874-5C50311C0B14}"/>
    <cellStyle name="Comma 2 3" xfId="210" xr:uid="{9B85853D-F3C8-49C8-9D5F-1A8C8347807B}"/>
    <cellStyle name="Comma 2 3 2" xfId="1161" xr:uid="{007E8494-5DDA-4E87-8D8A-3F4EE2A0195D}"/>
    <cellStyle name="Comma 2 4" xfId="409" xr:uid="{42D7894C-1FD7-4C83-8CB6-DDFED604179F}"/>
    <cellStyle name="Comma 2 4 2" xfId="945" xr:uid="{95FB1BCE-3113-4113-A6D6-EFDA0401AEF0}"/>
    <cellStyle name="Comma 2 5" xfId="427" xr:uid="{1D36A0DA-4213-47AD-A2FB-A3D8BD1BC9EE}"/>
    <cellStyle name="Comma 2 6" xfId="78" xr:uid="{D01FDB09-E173-4D1A-876A-C776DDCBCDE9}"/>
    <cellStyle name="Comma 20" xfId="1375" xr:uid="{DD9062C1-957D-4DF8-89EB-29A57F75441B}"/>
    <cellStyle name="Comma 21" xfId="1378" xr:uid="{335F5C0F-DFC2-428C-BAB5-9071C1152B46}"/>
    <cellStyle name="Comma 22" xfId="1382" xr:uid="{7EC91A68-74AC-4641-BA81-66968A69DCC5}"/>
    <cellStyle name="Comma 23" xfId="1385" xr:uid="{89AFE7D9-5B21-46EF-BFD7-45EBAC93E882}"/>
    <cellStyle name="Comma 24" xfId="1387" xr:uid="{CB6DF138-08D3-44EE-A705-486180C61041}"/>
    <cellStyle name="Comma 25" xfId="1390" xr:uid="{E512B3CB-4C14-4EAA-900D-4266F50BC100}"/>
    <cellStyle name="Comma 26" xfId="1393" xr:uid="{E0151E46-0FDC-48FE-9958-B1F6CBF158FD}"/>
    <cellStyle name="Comma 27" xfId="1397" xr:uid="{FB605918-9DE6-4936-A291-81367CEB07E2}"/>
    <cellStyle name="Comma 28" xfId="1399" xr:uid="{68912020-DBBF-4DB8-B39E-DBD422FB7196}"/>
    <cellStyle name="Comma 29" xfId="1402" xr:uid="{179262A5-A8B5-4F6B-9DEB-96062C9925E7}"/>
    <cellStyle name="Comma 3" xfId="5" xr:uid="{55AA0D94-EC5F-4C0C-AA0D-8CCF8D6CABC0}"/>
    <cellStyle name="Comma 3 10" xfId="124" xr:uid="{901206E8-8BEF-4A7F-9D33-D556C27014B4}"/>
    <cellStyle name="Comma 3 10 2" xfId="375" xr:uid="{224A121E-1D12-455A-9F28-A0D733CCA018}"/>
    <cellStyle name="Comma 3 10 2 2" xfId="947" xr:uid="{E06ED12B-6E4B-4540-9430-1D0C68677A0E}"/>
    <cellStyle name="Comma 3 10 3" xfId="401" xr:uid="{7946E2E0-F039-4DE1-B41D-389E6FD064DD}"/>
    <cellStyle name="Comma 3 10 3 2" xfId="946" xr:uid="{BCCC2757-89A5-4721-86FF-7AB25E325B55}"/>
    <cellStyle name="Comma 3 10 4" xfId="435" xr:uid="{F7A5A5CE-DB44-4D6C-A962-096CB31E2B86}"/>
    <cellStyle name="Comma 3 10 5" xfId="569" xr:uid="{E24BE5F1-C002-4A4A-BCE8-3A67FF451568}"/>
    <cellStyle name="Comma 3 2" xfId="97" xr:uid="{387F1826-EC37-4D75-A9D5-18812F52A687}"/>
    <cellStyle name="Comma 3 3" xfId="213" xr:uid="{C0111CCD-064E-4161-872F-6B11FE43EE8F}"/>
    <cellStyle name="Comma 3 4" xfId="412" xr:uid="{AAA9F258-76C7-42D1-A8A5-BDFE41D58A4A}"/>
    <cellStyle name="Comma 3 5" xfId="429" xr:uid="{44AB656C-5415-4209-BD3A-2339FAACD5B9}"/>
    <cellStyle name="Comma 3 6" xfId="574" xr:uid="{CB9EF77F-6E54-4955-BB71-BF9DCC8ABD1C}"/>
    <cellStyle name="Comma 3 7" xfId="85" xr:uid="{C7137CA5-1F95-4693-BB59-368B554ABF4E}"/>
    <cellStyle name="Comma 30" xfId="1405" xr:uid="{A85D2F1B-5949-4C30-A313-54E12DC159C9}"/>
    <cellStyle name="Comma 31" xfId="1408" xr:uid="{3E2C71D8-43E9-4EC2-83F6-35344D09BC97}"/>
    <cellStyle name="Comma 32" xfId="1411" xr:uid="{B0B463E4-6FA3-45A2-B196-5553FDED33E8}"/>
    <cellStyle name="Comma 33" xfId="1415" xr:uid="{4470BDB3-63DD-4C20-88F0-336E2C00CF99}"/>
    <cellStyle name="Comma 34" xfId="1418" xr:uid="{1770BA33-30ED-4630-820E-A6819BCAA2B8}"/>
    <cellStyle name="Comma 35" xfId="1421" xr:uid="{5DBEC583-9367-4A6E-B1AD-7430D807B853}"/>
    <cellStyle name="Comma 36" xfId="1424" xr:uid="{840C5E56-DC96-4DB3-B844-8211BE66C572}"/>
    <cellStyle name="Comma 37" xfId="1427" xr:uid="{352EBE46-CADB-4039-ACBA-C6369972845B}"/>
    <cellStyle name="Comma 38" xfId="1430" xr:uid="{D0E63FE4-1DA7-4291-B441-59CFE54CFAFC}"/>
    <cellStyle name="Comma 39" xfId="1434" xr:uid="{278CD2A7-F041-425F-8793-D26CAD7A4968}"/>
    <cellStyle name="Comma 4" xfId="215" xr:uid="{BC207E7B-0CCC-4FD2-A279-1127914C8C9D}"/>
    <cellStyle name="Comma 4 2" xfId="416" xr:uid="{AF988BAF-095E-49BA-8AAF-772092E9402F}"/>
    <cellStyle name="Comma 4 3" xfId="948" xr:uid="{B6F1010F-981B-4138-B4F1-027717A884F1}"/>
    <cellStyle name="Comma 40" xfId="1437" xr:uid="{EAAE399D-E613-4BA7-956D-649E74F5BDCB}"/>
    <cellStyle name="Comma 41" xfId="1440" xr:uid="{4FCB33C9-B696-4ED2-8E80-0B6A2843DBBD}"/>
    <cellStyle name="Comma 42" xfId="1443" xr:uid="{4C4F538B-2571-410A-AC8D-78FD4BF02335}"/>
    <cellStyle name="Comma 43" xfId="1445" xr:uid="{A0676AC3-DBF7-4438-9C7A-4735C7B598CF}"/>
    <cellStyle name="Comma 44" xfId="1449" xr:uid="{5EAC66C7-C12D-4E2F-BF67-E2A64D235DBC}"/>
    <cellStyle name="Comma 45" xfId="1452" xr:uid="{DD8AD86D-2BA4-43BB-9C31-1ECC35349143}"/>
    <cellStyle name="Comma 46" xfId="1455" xr:uid="{620CB0D0-8EE9-4AC4-B323-D65BB98C26B9}"/>
    <cellStyle name="Comma 47" xfId="1458" xr:uid="{A1805DE0-5747-444B-89E9-2D63672D61BC}"/>
    <cellStyle name="Comma 48" xfId="1461" xr:uid="{D0694A3A-90B9-4404-A63B-8E4313E5888D}"/>
    <cellStyle name="Comma 49" xfId="1464" xr:uid="{6D020A84-EC1C-4787-8E6B-9C989113864D}"/>
    <cellStyle name="Comma 5" xfId="238" xr:uid="{926E8F45-C363-423C-A14B-ACED6D2AC109}"/>
    <cellStyle name="Comma 5 2" xfId="949" xr:uid="{7550BA08-31D6-4D4C-B67F-BB29BD1F18C9}"/>
    <cellStyle name="Comma 50" xfId="1467" xr:uid="{F070E10A-DB5C-457C-A7FD-75815AE33133}"/>
    <cellStyle name="Comma 51" xfId="1470" xr:uid="{B06CB3A7-2AE8-455B-A822-916E67F59728}"/>
    <cellStyle name="Comma 52" xfId="1473" xr:uid="{A901C91D-412F-43B9-B4EF-F81F13D8C398}"/>
    <cellStyle name="Comma 53" xfId="1476" xr:uid="{0B1A3260-B04A-44D1-9F88-066419725208}"/>
    <cellStyle name="Comma 54" xfId="1478" xr:uid="{B4B81C80-2177-4E67-8C9E-9FB1DB10086B}"/>
    <cellStyle name="Comma 55" xfId="1481" xr:uid="{90906E8D-11EE-4F98-9448-11E08EDD6A42}"/>
    <cellStyle name="Comma 56" xfId="1484" xr:uid="{3C66EE40-2B90-424A-B733-75927CA037EB}"/>
    <cellStyle name="Comma 57" xfId="1487" xr:uid="{178E5237-FF9B-4870-9B1B-CD614EF49B7C}"/>
    <cellStyle name="Comma 58" xfId="1490" xr:uid="{5760EC83-9275-44BB-B655-1A2135CB4BF6}"/>
    <cellStyle name="Comma 59" xfId="1493" xr:uid="{7718CAE7-9525-431D-ABAB-0F807EC36533}"/>
    <cellStyle name="Comma 6" xfId="282" xr:uid="{6A4D9878-8D65-4678-A670-EA989EBA06D9}"/>
    <cellStyle name="Comma 6 2" xfId="419" xr:uid="{ECBE9367-CD75-47A6-8A53-7EC259EBDF5C}"/>
    <cellStyle name="Comma 6 2 2" xfId="1206" xr:uid="{1C740A27-7728-40FD-AC41-D4A60FD8D0F2}"/>
    <cellStyle name="Comma 6 2 3" xfId="17" xr:uid="{E9666E61-C08A-4954-AD8B-6D976E16E336}"/>
    <cellStyle name="Comma 6 3" xfId="576" xr:uid="{A07CA967-D13D-4D03-ADD1-C6BABC039AA0}"/>
    <cellStyle name="Comma 60" xfId="1497" xr:uid="{7B642AA9-70A3-4B6B-A3BB-98D11AD2976B}"/>
    <cellStyle name="Comma 61" xfId="1499" xr:uid="{602AA51B-96A7-40F8-A52B-A6352C3749F2}"/>
    <cellStyle name="Comma 62" xfId="71" xr:uid="{074F45A6-EBC2-4AE9-B608-99630479441B}"/>
    <cellStyle name="Comma 63" xfId="82" xr:uid="{154BF1AE-4D7D-43F8-8A4A-65634974DE8D}"/>
    <cellStyle name="Comma 7" xfId="329" xr:uid="{8D2F88B5-2E02-4217-8EA3-7856C270CAD9}"/>
    <cellStyle name="Comma 7 2" xfId="330" xr:uid="{484DF286-00C8-4C8C-BD4C-23FFD9B6900A}"/>
    <cellStyle name="Comma 8" xfId="185" xr:uid="{468C62AA-BCF8-4B04-BC4C-8B37354C723C}"/>
    <cellStyle name="Comma 9" xfId="376" xr:uid="{FBC97C40-A956-44D4-A916-6001350244DA}"/>
    <cellStyle name="ConditionalStyle_1" xfId="950" xr:uid="{633213ED-064D-4569-BF6B-64815B36A95D}"/>
    <cellStyle name="Coverage" xfId="951" xr:uid="{4805EFE2-9FE8-4117-B90D-0B8382862083}"/>
    <cellStyle name="Currency" xfId="9" builtinId="4"/>
    <cellStyle name="Currency ($)" xfId="952" xr:uid="{8F797768-1CE1-424F-A155-713C0A85971B}"/>
    <cellStyle name="Currency (£)" xfId="953" xr:uid="{926C1263-875C-4C43-86C0-9B16FD506F4F}"/>
    <cellStyle name="Currency [1]" xfId="954" xr:uid="{9E6C120B-0AE3-448D-B719-BFA151E1AEE5}"/>
    <cellStyle name="Currency [2]" xfId="955" xr:uid="{82769D57-5256-4D9F-B3D7-97ED3F2DEA98}"/>
    <cellStyle name="Currency [2] 2" xfId="1162" xr:uid="{20725118-A911-4F34-9640-120970EBB80A}"/>
    <cellStyle name="Currency [2] 2 2" xfId="1262" xr:uid="{699E9CC0-4F22-446A-BD47-6177F27BAD4C}"/>
    <cellStyle name="Currency [2] 2 2 2" xfId="1330" xr:uid="{3C1023A2-E5B1-4C33-9138-49ADB767B49E}"/>
    <cellStyle name="Currency [2] 2 3" xfId="1300" xr:uid="{61DAB51F-EE5A-4A1C-B646-15C99A5F7549}"/>
    <cellStyle name="Currency [2] 3" xfId="1163" xr:uid="{5C9AA354-80B7-4777-B857-4B964E6D1920}"/>
    <cellStyle name="Currency [2] 3 2" xfId="1263" xr:uid="{29D0D869-47E4-48F1-B50C-75AF7A5AE399}"/>
    <cellStyle name="Currency [2] 3 2 2" xfId="1331" xr:uid="{335326E4-7CA2-4137-809C-47A7DB047EDF}"/>
    <cellStyle name="Currency [2] 3 3" xfId="1301" xr:uid="{C06BD244-4DC2-4266-AC24-F5A41553A5D0}"/>
    <cellStyle name="Currency [2] 4" xfId="1249" xr:uid="{5283D86D-5CDA-4400-9BD6-94589765478A}"/>
    <cellStyle name="Currency [2] 4 2" xfId="1319" xr:uid="{F59E0A99-80AA-4133-BF63-A089974E18DE}"/>
    <cellStyle name="Currency [2] 5" xfId="1289" xr:uid="{AF3F41A9-59D9-466D-884E-C6406EC207C9}"/>
    <cellStyle name="Currency [3]" xfId="956" xr:uid="{16ACED8E-197D-4FB1-9992-9BD41FC87040}"/>
    <cellStyle name="Currency 0" xfId="957" xr:uid="{D238B7F6-6DAD-43C5-AF12-034B14FC8CEA}"/>
    <cellStyle name="Currency 10" xfId="1371" xr:uid="{C74D1776-BEDE-46D0-AEC0-952A672B7DEC}"/>
    <cellStyle name="Currency 11" xfId="1373" xr:uid="{3F59F71B-D8DE-4747-9AF9-7DE0DEC43B23}"/>
    <cellStyle name="Currency 12" xfId="1376" xr:uid="{2A186EE2-33D9-47B9-95E6-7F3ECE1419A6}"/>
    <cellStyle name="Currency 13" xfId="1379" xr:uid="{F075EEF3-CEA9-4CAE-AAD7-1E11AC59F46F}"/>
    <cellStyle name="Currency 14" xfId="1380" xr:uid="{EDB7C3DB-9F4A-4658-B835-AA97E7633C06}"/>
    <cellStyle name="Currency 15" xfId="1383" xr:uid="{1FB761DE-5096-4CA5-AC86-8C609398E779}"/>
    <cellStyle name="Currency 16" xfId="1388" xr:uid="{DA709B26-10C8-467B-AF35-233CF1828EBC}"/>
    <cellStyle name="Currency 17" xfId="1391" xr:uid="{CBE5E269-3F3B-4EEC-BE98-F8D2D43472AB}"/>
    <cellStyle name="Currency 18" xfId="1394" xr:uid="{C49E1772-950F-460C-88CE-60AA7E72BBEC}"/>
    <cellStyle name="Currency 19" xfId="1395" xr:uid="{A05D2206-5FA0-4AA7-A928-047CB2020C95}"/>
    <cellStyle name="Currency 2" xfId="4" xr:uid="{C69A1620-48F4-44FE-8B53-9D6107365A12}"/>
    <cellStyle name="Currency 2 2" xfId="98" xr:uid="{96725092-9CEF-45A6-A0D2-619883037603}"/>
    <cellStyle name="Currency 2 2 2" xfId="279" xr:uid="{C71F6DFB-B461-4476-B773-165A5B869943}"/>
    <cellStyle name="Currency 2 2 3" xfId="1164" xr:uid="{FE352C35-BFE0-491A-BAA9-B81BE0D228E9}"/>
    <cellStyle name="Currency 2 3" xfId="188" xr:uid="{BD33A2BE-A4B5-4EBB-9FF0-0A93896AD213}"/>
    <cellStyle name="Currency 2 3 2" xfId="1165" xr:uid="{215471F9-F181-4317-B3FD-342205DDDE5D}"/>
    <cellStyle name="Currency 2 4" xfId="410" xr:uid="{98289693-3966-4A01-BED7-21ED5EF04626}"/>
    <cellStyle name="Currency 2 4 2" xfId="958" xr:uid="{975D3DC6-2632-49E2-8DDB-27FE2E2E5683}"/>
    <cellStyle name="Currency 2 5" xfId="428" xr:uid="{FDC02E16-8992-4F88-ABE0-3DE21FA687E2}"/>
    <cellStyle name="Currency 2 6" xfId="572" xr:uid="{58D43036-D3CA-4112-BF3B-8C2AEA975C89}"/>
    <cellStyle name="Currency 2 7" xfId="86" xr:uid="{721C736B-F868-4BD1-BA44-D91F278B8E0C}"/>
    <cellStyle name="Currency 2 8" xfId="74" xr:uid="{D3DFC699-D5F3-4290-A190-EA1C747CC7B7}"/>
    <cellStyle name="Currency 20" xfId="1400" xr:uid="{C57695C1-43AA-4EB2-93A1-FDB7F26159E0}"/>
    <cellStyle name="Currency 21" xfId="1403" xr:uid="{90967A0A-5A49-4EC9-99C6-B812E7135164}"/>
    <cellStyle name="Currency 22" xfId="1406" xr:uid="{44DA15BB-0EBE-471F-96B0-454DE79633D9}"/>
    <cellStyle name="Currency 23" xfId="1409" xr:uid="{5BC3E496-4DAF-457B-8EE4-956C739094D6}"/>
    <cellStyle name="Currency 24" xfId="1412" xr:uid="{D60F9AB6-ED91-41F9-B462-369D050C745A}"/>
    <cellStyle name="Currency 25" xfId="1416" xr:uid="{820C53B0-125D-4101-93E3-C7CCBD4217B6}"/>
    <cellStyle name="Currency 26" xfId="1419" xr:uid="{1836B945-2185-40FB-A143-8198C4DF2D9C}"/>
    <cellStyle name="Currency 27" xfId="1422" xr:uid="{62AA127D-FAF2-4B1E-83A5-E57D18C63FFD}"/>
    <cellStyle name="Currency 28" xfId="1425" xr:uid="{BFBDE087-4A5D-40C2-A7CA-96622DD47660}"/>
    <cellStyle name="Currency 29" xfId="1428" xr:uid="{1A2CD9ED-2A6B-4EBA-B497-E036870B1380}"/>
    <cellStyle name="Currency 3" xfId="12" xr:uid="{668AACA9-5308-4805-9677-BFE959D76E75}"/>
    <cellStyle name="Currency 3 2" xfId="211" xr:uid="{3C9C98C7-5A9A-4F0F-96FA-323270C0DB74}"/>
    <cellStyle name="Currency 3 2 2" xfId="1284" xr:uid="{C25BE41F-E868-4DC2-989B-636BAB849739}"/>
    <cellStyle name="Currency 3 3" xfId="413" xr:uid="{D1DEE41D-30BF-4114-89AC-448BB639C285}"/>
    <cellStyle name="Currency 3 4" xfId="430" xr:uid="{7F8C36D2-C264-424D-ADA9-7B7B7B6A7F8D}"/>
    <cellStyle name="Currency 3 5" xfId="1203" xr:uid="{63E50BC3-9A8C-40ED-8063-A391CCF3AB6C}"/>
    <cellStyle name="Currency 30" xfId="1431" xr:uid="{602CC37B-C056-4766-9D1B-6B1CFCBEB90D}"/>
    <cellStyle name="Currency 31" xfId="1432" xr:uid="{0B05849D-12D7-4E31-9AC3-73FCCC2A5A4C}"/>
    <cellStyle name="Currency 32" xfId="1435" xr:uid="{F77569AC-1C4B-4072-A085-0019AD8995DF}"/>
    <cellStyle name="Currency 33" xfId="1438" xr:uid="{E65E9F55-1EE6-4558-838B-3ACFED3DDE3A}"/>
    <cellStyle name="Currency 34" xfId="1441" xr:uid="{BB125F31-B87D-4274-B337-F34F185E234C}"/>
    <cellStyle name="Currency 35" xfId="1446" xr:uid="{59D722FF-E0A1-40AB-8A06-9A0707E4248D}"/>
    <cellStyle name="Currency 36" xfId="1447" xr:uid="{5FDDC3A3-E729-4FC0-B5AF-2D718652C91D}"/>
    <cellStyle name="Currency 37" xfId="1450" xr:uid="{47DFF0F7-323C-4DE0-BC73-D3CA8F7EA214}"/>
    <cellStyle name="Currency 38" xfId="1453" xr:uid="{09DEA3A4-3EB1-4312-BC0D-ACA7B2528804}"/>
    <cellStyle name="Currency 39" xfId="1456" xr:uid="{A2E0F2FF-0546-4D06-8993-D2ADD535CADD}"/>
    <cellStyle name="Currency 4" xfId="186" xr:uid="{8F8A82C7-5A9D-46E7-8F26-5316D714B819}"/>
    <cellStyle name="Currency 4 2" xfId="415" xr:uid="{AFC68948-0BE8-41AC-A5B5-E35EC00990F7}"/>
    <cellStyle name="Currency 4 2 2" xfId="1207" xr:uid="{EFB00BE1-F12F-471A-947A-2AE4640F81E6}"/>
    <cellStyle name="Currency 4 3" xfId="434" xr:uid="{184DEFE7-8029-416C-9EA1-24B67D98D945}"/>
    <cellStyle name="Currency 4 4" xfId="577" xr:uid="{8BD6B6A7-7507-4D2B-80A2-5BEF72A67012}"/>
    <cellStyle name="Currency 40" xfId="1459" xr:uid="{DF356A0F-73E2-4B7B-B122-C11EB0DE545E}"/>
    <cellStyle name="Currency 41" xfId="1462" xr:uid="{7552D968-B621-4FEB-91BF-DA9A7B384C7D}"/>
    <cellStyle name="Currency 42" xfId="1465" xr:uid="{75564DC8-6904-4031-B34E-8D5063D3B955}"/>
    <cellStyle name="Currency 43" xfId="1468" xr:uid="{4B1DC271-95E6-4519-825D-FF2C1B3B9654}"/>
    <cellStyle name="Currency 44" xfId="1471" xr:uid="{3881C7D8-193B-4DD6-B108-FA2FC95F5DBB}"/>
    <cellStyle name="Currency 45" xfId="1474" xr:uid="{ECA01DBF-836C-46C5-BC9B-EB24AE61206B}"/>
    <cellStyle name="Currency 46" xfId="1479" xr:uid="{7CCD491B-860C-4A9B-8BC5-0491078683B3}"/>
    <cellStyle name="Currency 47" xfId="1482" xr:uid="{7515211B-1DFC-46AF-A9DA-0102B1119A8C}"/>
    <cellStyle name="Currency 48" xfId="1485" xr:uid="{757FA2F3-04DA-4418-9D1D-C7728045A9E1}"/>
    <cellStyle name="Currency 49" xfId="1488" xr:uid="{A7BD2B43-95BC-479C-AC85-851E2022870A}"/>
    <cellStyle name="Currency 5" xfId="525" xr:uid="{27CCBD12-C43A-4823-ADBE-6009DFA9E6C4}"/>
    <cellStyle name="Currency 50" xfId="1491" xr:uid="{2D6469FA-6567-4B4A-ABC5-47D49B6A5FB3}"/>
    <cellStyle name="Currency 51" xfId="1494" xr:uid="{0ADFAEE5-D592-48DB-BF79-BB2EF6AC0311}"/>
    <cellStyle name="Currency 52" xfId="1495" xr:uid="{601C536D-7F4B-4F41-86D4-77D2B783C301}"/>
    <cellStyle name="Currency 53" xfId="1500" xr:uid="{5D600056-E984-4DF5-9BF8-634DFA5A0948}"/>
    <cellStyle name="Currency 54" xfId="72" xr:uid="{E8E4960D-3572-4D87-AE68-A24D8DBB6E49}"/>
    <cellStyle name="Currency 55" xfId="81" xr:uid="{199C9E21-F06A-48AF-8F3B-0C86607350DD}"/>
    <cellStyle name="Currency 6" xfId="1355" xr:uid="{AEB111A7-F730-4834-91DF-347FA0B1836C}"/>
    <cellStyle name="Currency 7" xfId="1365" xr:uid="{7D0B0BDF-9489-4E56-A658-DD114D336FCF}"/>
    <cellStyle name="Currency 8" xfId="1367" xr:uid="{4AB465B6-B6EB-492F-AE83-5809D7ACDC39}"/>
    <cellStyle name="Currency 9" xfId="1369" xr:uid="{171755E5-7E1D-4638-98AD-28B70CAEA4CA}"/>
    <cellStyle name="Currency0" xfId="959" xr:uid="{01984EB6-9A1A-4F6F-9C85-427B2CB319D3}"/>
    <cellStyle name="Currency1" xfId="960" xr:uid="{5679BD9A-15AB-42D9-8107-FCBC9DD4E0A7}"/>
    <cellStyle name="Currency2" xfId="961" xr:uid="{090AD361-CF86-4E66-9810-227DBB567D94}"/>
    <cellStyle name="Currsmall" xfId="962" xr:uid="{2D7F831E-D87C-46BD-A803-52A77CF79D46}"/>
    <cellStyle name="DARK" xfId="963" xr:uid="{B3D2BC4F-23DA-497B-900B-A803D3A338A9}"/>
    <cellStyle name="Data Link" xfId="964" xr:uid="{5E9686CD-F952-4AD8-B66B-0CFEC7563E0F}"/>
    <cellStyle name="DATASTYLE" xfId="965" xr:uid="{C9BAE03B-6274-4F04-B284-F636BC1F1A57}"/>
    <cellStyle name="Date" xfId="966" xr:uid="{96B08415-3EB8-4F5F-8BB1-CE03643A0396}"/>
    <cellStyle name="Date [mmm-yy]" xfId="967" xr:uid="{F5634F19-4640-42F6-916A-B4F6711B5765}"/>
    <cellStyle name="Date Aligned" xfId="968" xr:uid="{2E8885C5-6275-4E50-A750-B76C4A7E51D8}"/>
    <cellStyle name="Date_CMX ROIC2" xfId="969" xr:uid="{90D886D7-F552-4A11-9D32-48F11CEAC379}"/>
    <cellStyle name="Date1" xfId="970" xr:uid="{14D9352D-2ABA-4A18-AE97-7344FCC8C95E}"/>
    <cellStyle name="Dates" xfId="971" xr:uid="{D2B683AC-6830-487E-9A17-D10FD5A40F02}"/>
    <cellStyle name="DateYear" xfId="972" xr:uid="{FE4CCBC1-8452-4A65-ADEF-B9754AD1A2D6}"/>
    <cellStyle name="Differs From Base - IBM Cognos" xfId="467" xr:uid="{50C1B70A-4678-49CC-A783-61B97DD22575}"/>
    <cellStyle name="Dollar" xfId="973" xr:uid="{F2C71573-F8DF-48FD-B622-D34240A83D99}"/>
    <cellStyle name="Dollar1" xfId="974" xr:uid="{237F82EE-14B2-4D36-B01A-DA5E16B95A4D}"/>
    <cellStyle name="Dollar1Blue" xfId="975" xr:uid="{C74986B9-DC8E-4F7D-8363-9CB25832BF99}"/>
    <cellStyle name="Dollar2" xfId="976" xr:uid="{6BED1F01-A91E-4E28-A755-4A936D43A762}"/>
    <cellStyle name="DollarWhole" xfId="977" xr:uid="{90E10EB0-4FA1-4785-9069-3C1D88E16215}"/>
    <cellStyle name="Dotted Line" xfId="978" xr:uid="{B00E1CFA-9BE6-4BDC-8723-D478114DB95F}"/>
    <cellStyle name="Double Accounting" xfId="979" xr:uid="{9A94D2FA-735B-4F76-9B60-E4ABE802AC28}"/>
    <cellStyle name="Edit - IBM Cognos" xfId="502" xr:uid="{FCEBD541-2911-46E5-A1B6-D3A5CDCD1819}"/>
    <cellStyle name="Euro" xfId="980" xr:uid="{52F1C8FD-4695-4FC0-BAF7-9FE6E4C4C6D9}"/>
    <cellStyle name="Excel Built-in 20% - Accent1" xfId="981" xr:uid="{1C49CF29-9B39-46B1-ACCA-54395F67A7D2}"/>
    <cellStyle name="Excel Built-in 20% - Accent2" xfId="982" xr:uid="{E259854F-A210-4936-B291-81D07BC47C58}"/>
    <cellStyle name="Excel Built-in 20% - Accent3" xfId="983" xr:uid="{7B69F8CC-25A3-421F-BABF-3FFF63DE5140}"/>
    <cellStyle name="Excel Built-in 20% - Accent4" xfId="984" xr:uid="{3E9CED98-7CD8-453B-9AFA-9E53C376E8F8}"/>
    <cellStyle name="Excel Built-in 20% - Accent5" xfId="985" xr:uid="{7B08F787-07E7-46AC-81A5-09FC6E03CED6}"/>
    <cellStyle name="Excel Built-in 20% - Accent6" xfId="986" xr:uid="{A39502D3-A8A0-4BAC-BB2A-3E51E7176019}"/>
    <cellStyle name="Excel Built-in 40% - Accent1" xfId="987" xr:uid="{628678BA-7FA3-4795-B7F9-E15658BA358C}"/>
    <cellStyle name="Excel Built-in 40% - Accent2" xfId="988" xr:uid="{8C429B2E-5E0C-4933-9AEB-9BFC2E3D1794}"/>
    <cellStyle name="Excel Built-in 40% - Accent3" xfId="989" xr:uid="{26A67D3D-1889-4CA7-979C-4D4DAAA5A73A}"/>
    <cellStyle name="Excel Built-in 40% - Accent4" xfId="990" xr:uid="{10AA3736-2105-4751-BE4C-D03611C92D6F}"/>
    <cellStyle name="Excel Built-in 40% - Accent5" xfId="991" xr:uid="{8485121D-F4BA-40B7-9E78-5934C22008B4}"/>
    <cellStyle name="Excel Built-in 40% - Accent6" xfId="992" xr:uid="{62D3799A-C1B6-4376-8C9B-7E22462AAC5A}"/>
    <cellStyle name="Excel Built-in 60% - Accent1" xfId="993" xr:uid="{05B96516-EF11-4085-937D-4FE13A5F35EA}"/>
    <cellStyle name="Excel Built-in 60% - Accent2" xfId="994" xr:uid="{FD15263A-5175-4635-9950-CA9793C7E283}"/>
    <cellStyle name="Excel Built-in 60% - Accent3" xfId="995" xr:uid="{7F90CD9B-DC80-4374-83B7-1B111F4F9366}"/>
    <cellStyle name="Excel Built-in 60% - Accent4" xfId="996" xr:uid="{C01D2899-48CA-4442-AAF3-BF8A438A062F}"/>
    <cellStyle name="Excel Built-in 60% - Accent5" xfId="997" xr:uid="{CAB2F43C-624C-4FD8-82A1-88DC02030041}"/>
    <cellStyle name="Excel Built-in 60% - Accent6" xfId="998" xr:uid="{81DBFAE4-F955-41C5-9948-919A766CFC39}"/>
    <cellStyle name="Excel Built-in Accent1" xfId="999" xr:uid="{730D07F7-E7A9-4C61-BDCC-958C265D8588}"/>
    <cellStyle name="Excel Built-in Accent2" xfId="1000" xr:uid="{657239D5-A03B-4059-A6F6-283F0B87522C}"/>
    <cellStyle name="Excel Built-in Accent3" xfId="1001" xr:uid="{2BE8FC50-34A1-4F74-8AA2-C5C0CEDFD2CC}"/>
    <cellStyle name="Excel Built-in Accent4" xfId="1002" xr:uid="{2C1D946C-7FD3-4D69-BCD1-F1DB5C3D1D20}"/>
    <cellStyle name="Excel Built-in Accent5" xfId="1003" xr:uid="{EF040BF2-2B87-420E-9070-141DA263BDB3}"/>
    <cellStyle name="Excel Built-in Accent6" xfId="1004" xr:uid="{81108B14-2EA2-4218-A572-3A0DE772B629}"/>
    <cellStyle name="Excel Built-in Bad" xfId="1005" xr:uid="{7B747846-26B8-48DE-AF9A-AC9318EB4FA8}"/>
    <cellStyle name="Excel Built-in Calculation" xfId="1006" xr:uid="{1FD49595-1948-4EF7-B474-8F18909C9B27}"/>
    <cellStyle name="Excel Built-in Calculation 2" xfId="1166" xr:uid="{07B980CE-723D-4371-85AD-9F9E77400347}"/>
    <cellStyle name="Excel Built-in Calculation 2 2" xfId="1264" xr:uid="{0287CC95-0C51-4E65-8912-D43DCF6CC23C}"/>
    <cellStyle name="Excel Built-in Calculation 2 2 2" xfId="1332" xr:uid="{0B777E10-3BE5-4E34-8C67-5E7A5C51FB20}"/>
    <cellStyle name="Excel Built-in Calculation 2 3" xfId="1302" xr:uid="{8038B27F-9634-44E6-BCD2-814EB594E463}"/>
    <cellStyle name="Excel Built-in Calculation 3" xfId="1167" xr:uid="{1A175738-AECC-4727-85E5-18728D8597DF}"/>
    <cellStyle name="Excel Built-in Calculation 3 2" xfId="1265" xr:uid="{15175252-CC1E-49FA-951A-8B7697EB6D15}"/>
    <cellStyle name="Excel Built-in Calculation 3 2 2" xfId="1333" xr:uid="{CEDE23B1-F763-4E19-A22D-08239E6184C0}"/>
    <cellStyle name="Excel Built-in Calculation 3 3" xfId="1303" xr:uid="{A5398888-4B44-4837-928F-BA1E00BB896F}"/>
    <cellStyle name="Excel Built-in Calculation 4" xfId="1250" xr:uid="{F042C02F-6B6D-4CFF-A7A6-F0C1571CC3B7}"/>
    <cellStyle name="Excel Built-in Calculation 4 2" xfId="1320" xr:uid="{508E6546-1523-4A83-BB56-25E8A9AAF0A0}"/>
    <cellStyle name="Excel Built-in Calculation 5" xfId="1290" xr:uid="{387A83D0-4302-45AD-81B7-7712096E8C40}"/>
    <cellStyle name="Excel Built-in Check Cell" xfId="1007" xr:uid="{82DF36BA-7252-4B23-A57C-BCEB2238C7F4}"/>
    <cellStyle name="Excel Built-in Comma" xfId="1008" xr:uid="{CE2D765B-209F-48AC-9E51-2AAC2F26A422}"/>
    <cellStyle name="Excel Built-in Currency" xfId="1009" xr:uid="{A5A64608-450E-4566-A158-CEB0E9558E90}"/>
    <cellStyle name="Excel Built-in Explanatory Text" xfId="1010" xr:uid="{1863F356-824B-44A9-98A9-E11F13057C21}"/>
    <cellStyle name="Excel Built-in Good" xfId="1011" xr:uid="{43E97B41-1A27-4744-9DFC-25BA02093E84}"/>
    <cellStyle name="Excel Built-in Heading 1" xfId="1012" xr:uid="{741BF52C-0CB5-4440-A9BD-F7C10E7F2FF0}"/>
    <cellStyle name="Excel Built-in Heading 2" xfId="1013" xr:uid="{D9AB7F24-31F1-4BC9-BC64-D5F80ADBFECF}"/>
    <cellStyle name="Excel Built-in Heading 3" xfId="1014" xr:uid="{56AB4A42-C7A5-4FBF-9283-EAC46ACD63CA}"/>
    <cellStyle name="Excel Built-in Heading 4" xfId="1015" xr:uid="{C553B777-50F2-47F0-98A4-687CC6D2A0D4}"/>
    <cellStyle name="Excel Built-in Hyperlink" xfId="1016" xr:uid="{A8944A4A-C350-41CD-B2B7-8034F417097A}"/>
    <cellStyle name="Excel Built-in Input" xfId="1017" xr:uid="{CB82F370-78B0-4414-8D67-7BBACC8A1CB8}"/>
    <cellStyle name="Excel Built-in Input 2" xfId="1168" xr:uid="{32A668C7-8470-4869-AAD3-3991536B7E3E}"/>
    <cellStyle name="Excel Built-in Input 2 2" xfId="1266" xr:uid="{AEF30F18-FC47-4FE7-8BCA-6B63E579E84E}"/>
    <cellStyle name="Excel Built-in Input 2 2 2" xfId="1334" xr:uid="{68E5EAAF-4DFE-41CC-8AD5-01D21D17DD87}"/>
    <cellStyle name="Excel Built-in Input 2 3" xfId="1304" xr:uid="{C985792F-41A0-4836-9553-EA2C740A5150}"/>
    <cellStyle name="Excel Built-in Input 3" xfId="1169" xr:uid="{7C4CC987-038A-4511-B925-07910D9FFF08}"/>
    <cellStyle name="Excel Built-in Input 3 2" xfId="1267" xr:uid="{159D43B5-7EF1-49BD-8179-9477FBA6000E}"/>
    <cellStyle name="Excel Built-in Input 3 2 2" xfId="1335" xr:uid="{3A4B23D3-636E-4BD8-8194-B2886BFAB72C}"/>
    <cellStyle name="Excel Built-in Input 3 3" xfId="1305" xr:uid="{C0620A0B-A593-4A7F-814C-D371346CCA18}"/>
    <cellStyle name="Excel Built-in Input 4" xfId="1251" xr:uid="{6898543E-C826-4216-B8BE-2E3BB5364E7F}"/>
    <cellStyle name="Excel Built-in Input 4 2" xfId="1321" xr:uid="{6AEB0197-923E-4043-878F-E8141647F188}"/>
    <cellStyle name="Excel Built-in Input 5" xfId="1291" xr:uid="{D19FF577-BA47-4E98-9ADB-18F21599F4D2}"/>
    <cellStyle name="Excel Built-in Linked Cell" xfId="1018" xr:uid="{F7404A09-98F6-4EB4-A9F4-F1477FAEA7DE}"/>
    <cellStyle name="Excel Built-in Neutral" xfId="1019" xr:uid="{646773F2-DBBD-4AC9-91C7-8600437B0256}"/>
    <cellStyle name="Excel Built-in Normal" xfId="424" xr:uid="{7C5BE8C7-4D4B-4D0F-B67D-83846892AF9A}"/>
    <cellStyle name="Excel Built-in Normal 2" xfId="1198" xr:uid="{5DEADC55-FF6D-4607-96B3-BB5A6285C6F5}"/>
    <cellStyle name="Excel Built-in Normal 3" xfId="1020" xr:uid="{6A850004-4BAD-4348-AFA1-C56E7E2E5376}"/>
    <cellStyle name="Excel Built-in Output" xfId="1021" xr:uid="{CDCF622B-291E-4A81-81DA-A1911CF16EB7}"/>
    <cellStyle name="Excel Built-in Output 2" xfId="1170" xr:uid="{A12EE37F-DC25-4C43-B40B-8D989F8A22E4}"/>
    <cellStyle name="Excel Built-in Output 2 2" xfId="1268" xr:uid="{388AA680-A03A-4A87-841F-C84D7AF24642}"/>
    <cellStyle name="Excel Built-in Output 2 2 2" xfId="1336" xr:uid="{441B0812-0670-4B44-A48C-E60C113CC20B}"/>
    <cellStyle name="Excel Built-in Output 2 3" xfId="1306" xr:uid="{C1FBC97D-7601-4B5B-8388-ECBBA151AF87}"/>
    <cellStyle name="Excel Built-in Output 3" xfId="1171" xr:uid="{A5BBB1CB-0F5F-4107-8E88-41D3781E5805}"/>
    <cellStyle name="Excel Built-in Output 3 2" xfId="1269" xr:uid="{479ECF99-658F-4AC3-9E87-644A3F68A597}"/>
    <cellStyle name="Excel Built-in Output 3 2 2" xfId="1337" xr:uid="{EBB458C7-85B1-4771-880C-BBAE858139AC}"/>
    <cellStyle name="Excel Built-in Output 3 3" xfId="1307" xr:uid="{5E826845-3BDE-41B5-9189-1F691CDD728B}"/>
    <cellStyle name="Excel Built-in Output 4" xfId="1252" xr:uid="{9A9F0F49-5200-47F2-9A5D-E3275CA66FB4}"/>
    <cellStyle name="Excel Built-in Output 4 2" xfId="1322" xr:uid="{5282B2AE-0DED-4DB5-8852-96BFC66F14D4}"/>
    <cellStyle name="Excel Built-in Output 5" xfId="1292" xr:uid="{D7AE129D-3AEA-4E54-B76A-CA8461F6FB02}"/>
    <cellStyle name="Excel Built-in Percent" xfId="1022" xr:uid="{8E790C65-FE7A-4D0D-9FC8-DC0D8DEB8E67}"/>
    <cellStyle name="Excel Built-in Title" xfId="1023" xr:uid="{C287EF82-4D9A-44AA-92D6-D45974CC8A30}"/>
    <cellStyle name="Excel Built-in Total" xfId="1024" xr:uid="{8BA3A6F9-188C-4C8F-A74A-1A0789334FF0}"/>
    <cellStyle name="Excel Built-in Total 2" xfId="1172" xr:uid="{5410B061-86A9-4C36-8AB5-8A2CE1FAE263}"/>
    <cellStyle name="Excel Built-in Total 2 2" xfId="1270" xr:uid="{54285BE2-627E-460F-8000-A41DD015EBF7}"/>
    <cellStyle name="Excel Built-in Total 2 2 2" xfId="1338" xr:uid="{F4A84DCF-048E-403E-BF08-EB41645C8EB5}"/>
    <cellStyle name="Excel Built-in Total 2 3" xfId="1308" xr:uid="{A0F2F406-88E8-4EF1-88A8-9D272F5F64BD}"/>
    <cellStyle name="Excel Built-in Total 3" xfId="1173" xr:uid="{00638351-C7EB-453F-8996-54124C74E29C}"/>
    <cellStyle name="Excel Built-in Total 3 2" xfId="1271" xr:uid="{3A715037-27F2-4681-8363-9EE7CCF72CCC}"/>
    <cellStyle name="Excel Built-in Total 3 2 2" xfId="1339" xr:uid="{4827CD70-F8CD-4D25-BBF5-990C980F05CA}"/>
    <cellStyle name="Excel Built-in Total 3 3" xfId="1309" xr:uid="{14143237-E308-466C-8B5B-1AC4238E18B5}"/>
    <cellStyle name="Excel Built-in Total 4" xfId="1253" xr:uid="{A0950D70-69E3-46BB-ADFD-690E169AFA1C}"/>
    <cellStyle name="Excel Built-in Total 4 2" xfId="1323" xr:uid="{89BDC4FB-EB18-40A7-B051-3AFD841F0475}"/>
    <cellStyle name="Excel Built-in Total 5" xfId="1293" xr:uid="{8F6323B4-70B0-443F-AE5E-56BAA392FC19}"/>
    <cellStyle name="Excel Built-in Warning Text" xfId="1025" xr:uid="{5FB50409-1549-4ACC-A757-D06DC73232EC}"/>
    <cellStyle name="Explanatory Text" xfId="37" builtinId="53" customBuiltin="1"/>
    <cellStyle name="factsheet" xfId="1026" xr:uid="{543A4A4A-2664-47F8-8862-2F238D9BB634}"/>
    <cellStyle name="Fixlong" xfId="1027" xr:uid="{5550B310-F5A5-4E67-9676-C614CEABF724}"/>
    <cellStyle name="Footnote" xfId="1028" xr:uid="{27A56865-321E-425C-8C50-8F50CFF875EC}"/>
    <cellStyle name="Formula" xfId="1029" xr:uid="{0D9270B6-D0E7-4FC6-93B1-51B9BC2C462C}"/>
    <cellStyle name="Formula - IBM Cognos" xfId="503" xr:uid="{0126DC7D-DC7F-4D53-8B57-EAC9B2C9136C}"/>
    <cellStyle name="Good" xfId="28" builtinId="26" customBuiltin="1"/>
    <cellStyle name="Grey" xfId="1030" xr:uid="{9F954669-32E6-4ACE-9AC8-401132C7740D}"/>
    <cellStyle name="Group Name - IBM Cognos" xfId="457" xr:uid="{066A5B90-3C1C-4EBF-B387-64F06BAE0F26}"/>
    <cellStyle name="GrowthRate" xfId="1031" xr:uid="{9A98DE15-0AD6-46BA-9ADD-6F92061ED08A}"/>
    <cellStyle name="H 2" xfId="1032" xr:uid="{FEF9BB0D-AE15-4360-B22C-A18CF5762F9F}"/>
    <cellStyle name="Hard Percent" xfId="1033" xr:uid="{A0A13DA8-A9E7-47DE-B571-6906181C29DF}"/>
    <cellStyle name="Header" xfId="1034" xr:uid="{37858B57-975B-4D63-91C3-5C5B7B1593E4}"/>
    <cellStyle name="Heading 1" xfId="24" builtinId="16" customBuiltin="1"/>
    <cellStyle name="Heading 1 2" xfId="19" xr:uid="{EC5C5EDF-8EEF-4FD1-A1F7-551A57A621E4}"/>
    <cellStyle name="Heading 2" xfId="25" builtinId="17" customBuiltin="1"/>
    <cellStyle name="Heading 2 2" xfId="20" xr:uid="{3067BF7A-CCB9-408E-AF47-CD71ECD65114}"/>
    <cellStyle name="Heading 2 2 2" xfId="1035" xr:uid="{18D81DCA-D504-4D2D-8DA7-286E8AC89BAF}"/>
    <cellStyle name="Heading 2 3" xfId="1503" xr:uid="{87123C44-3E57-4CCF-9902-AA0B335BAB56}"/>
    <cellStyle name="Heading 3" xfId="26" builtinId="18" customBuiltin="1"/>
    <cellStyle name="Heading 3 2" xfId="21" xr:uid="{0A866B91-57A7-43CC-9738-6F4CBB01EA19}"/>
    <cellStyle name="Heading 3 2 2" xfId="1036" xr:uid="{93EDB17B-711E-40B4-9148-ECC12D7588C0}"/>
    <cellStyle name="Heading 3 3" xfId="1504" xr:uid="{10474F3D-4685-4579-86A7-11F15ADA3EFF}"/>
    <cellStyle name="Heading 4" xfId="27" builtinId="19" customBuiltin="1"/>
    <cellStyle name="Hold Values - IBM Cognos" xfId="463" xr:uid="{3343E6C1-F359-4BD1-9D49-FD93BD1D6849}"/>
    <cellStyle name="Hyperlink 2" xfId="13" xr:uid="{94440333-A88F-4D9D-89FC-6350F573A717}"/>
    <cellStyle name="Hyperlink 2 2" xfId="473" xr:uid="{0736E834-AAC7-49F8-9EEA-D2AAD5BEC881}"/>
    <cellStyle name="Hyperlink 2 3" xfId="405" xr:uid="{F08B54D8-AA20-4848-A837-B8C61BF2DD24}"/>
    <cellStyle name="Hyperlink 3" xfId="403" xr:uid="{D209DA51-B979-45F9-8F84-D6D2EE53C5DC}"/>
    <cellStyle name="Hyperlink 4" xfId="1354" xr:uid="{BFDC9354-40EA-4892-BC3E-2ADD4DE03F19}"/>
    <cellStyle name="Hyperlink 5" xfId="1413" xr:uid="{565C40D6-367C-4C43-B69A-C8E92E9F2770}"/>
    <cellStyle name="IncomeStatement" xfId="1037" xr:uid="{9CA8FB6B-449B-416E-A8BB-4E7B7BDD7C6F}"/>
    <cellStyle name="Input" xfId="31" builtinId="20" customBuiltin="1"/>
    <cellStyle name="Input [yellow]" xfId="1038" xr:uid="{C1C43F88-9D24-4515-BB0A-952B31222C76}"/>
    <cellStyle name="Input 2" xfId="1039" xr:uid="{EDB1B347-9BC7-4C9C-B7BE-6C1F31BC8618}"/>
    <cellStyle name="Input 2 2" xfId="1174" xr:uid="{E709BC49-F887-444C-9952-3A1A45351F99}"/>
    <cellStyle name="Input 2 2 2" xfId="1272" xr:uid="{C94A532D-FD97-46ED-A1DC-36C933369490}"/>
    <cellStyle name="Input 2 2 2 2" xfId="1340" xr:uid="{16969BED-1497-4667-9A2E-A406F9B15552}"/>
    <cellStyle name="Input 2 2 3" xfId="1310" xr:uid="{27FF02E6-6561-4048-A467-42208B18CE5D}"/>
    <cellStyle name="Input 2 3" xfId="1175" xr:uid="{2CEA05F5-371D-4034-885A-98EFE50EBE43}"/>
    <cellStyle name="Input 2 3 2" xfId="1273" xr:uid="{409E854D-4B1A-4D64-A073-5EDE9C0BC078}"/>
    <cellStyle name="Input 2 3 2 2" xfId="1341" xr:uid="{D6FB35D4-8710-46A5-9D75-E4D490493EE0}"/>
    <cellStyle name="Input 2 3 3" xfId="1311" xr:uid="{FE8D8BC3-BDFE-4659-BFD0-29C1A7975012}"/>
    <cellStyle name="Input 2 4" xfId="1254" xr:uid="{320CFD2A-226B-41CA-BD1B-F76F0F8792A2}"/>
    <cellStyle name="Input 2 4 2" xfId="1324" xr:uid="{DB426D50-83F1-4E6A-ACD4-866A674F6C86}"/>
    <cellStyle name="Input 2 5" xfId="1294" xr:uid="{8E903DA5-7677-4F99-9F8D-B0A001AD7B02}"/>
    <cellStyle name="input cell" xfId="1040" xr:uid="{100CF029-DCE9-4F97-82D4-0DA5A14760C3}"/>
    <cellStyle name="Input1" xfId="1041" xr:uid="{B89AA67D-E0D0-4424-A131-14DB18A31967}"/>
    <cellStyle name="Input2" xfId="1042" xr:uid="{C6A22832-4ABE-4AAA-B88F-72D3A096E4A1}"/>
    <cellStyle name="Lable8Left" xfId="1043" xr:uid="{ADD718B7-169B-46A9-AD1A-71DF801FE918}"/>
    <cellStyle name="Linked Cell" xfId="34" builtinId="24" customBuiltin="1"/>
    <cellStyle name="List Name - IBM Cognos" xfId="456" xr:uid="{853D3112-581E-4288-83E1-F1F86039C97E}"/>
    <cellStyle name="Locked - IBM Cognos" xfId="466" xr:uid="{75AF5B27-884F-4DB8-9DF4-ACBFD33878F1}"/>
    <cellStyle name="lou" xfId="1044" xr:uid="{240F8C74-376F-46AF-87DA-CBC0F41069D0}"/>
    <cellStyle name="Margins" xfId="1045" xr:uid="{6AF734CC-94FC-4C05-AC58-8E81988EFFBE}"/>
    <cellStyle name="Measure - IBM Cognos" xfId="450" xr:uid="{AC8297CD-0839-4624-B9EF-A037B21D3AD4}"/>
    <cellStyle name="Measure Header - IBM Cognos" xfId="451" xr:uid="{50E9A89E-9A76-45F3-9F9C-CE4E756AE51F}"/>
    <cellStyle name="Measure Name - IBM Cognos" xfId="452" xr:uid="{4A54535E-8039-4105-8DAC-4B72D70C9B4C}"/>
    <cellStyle name="Measure Summary - IBM Cognos" xfId="453" xr:uid="{4EEE0694-CFDB-4415-B2AB-704DB7A74696}"/>
    <cellStyle name="Measure Summary TM1 - IBM Cognos" xfId="455" xr:uid="{3E28E741-AB77-428B-A84A-753642E12EBB}"/>
    <cellStyle name="Measure Template - IBM Cognos" xfId="454" xr:uid="{190349DC-25D1-48D8-A25D-AA6484120319}"/>
    <cellStyle name="Migliaia (0)_ACTUAL 31-12-95" xfId="1046" xr:uid="{59A9FE89-9CC3-4F30-A5B6-108E68B56382}"/>
    <cellStyle name="Migliaia_ACTUAL 30-06-95.XLS" xfId="1047" xr:uid="{71E879DA-3514-484F-932E-65D2EDEAADB5}"/>
    <cellStyle name="Milliers [0]_PLDT" xfId="1048" xr:uid="{DE2B284D-0F53-4B29-A4FC-C9A85DA762E8}"/>
    <cellStyle name="Milliers_Pl0998" xfId="1049" xr:uid="{A6709277-72F8-49EA-AB1B-78A5FA50043C}"/>
    <cellStyle name="Monétaire [0]_PLDT" xfId="1050" xr:uid="{C4D8ADDE-724A-43B2-9B73-4A958C62E433}"/>
    <cellStyle name="Monétaire_PLDT" xfId="1051" xr:uid="{E6B03308-9D3C-4B8C-97A7-E6A7B0D123EA}"/>
    <cellStyle name="More - IBM Cognos" xfId="462" xr:uid="{5230B4F9-2143-4B11-A099-7B273603FF0C}"/>
    <cellStyle name="Multiple" xfId="1052" xr:uid="{BFA6D65A-A459-4794-B8BC-936452AC009E}"/>
    <cellStyle name="Multiple [1]" xfId="1053" xr:uid="{5E534CD1-2275-4E59-BD0E-65D2A01752FE}"/>
    <cellStyle name="Multiple_Abacus1" xfId="1054" xr:uid="{D4DF22B6-5584-4C01-AEFB-8C8C513AD633}"/>
    <cellStyle name="nachkomma4" xfId="431" xr:uid="{84FDFFFF-4C01-4D40-BA41-9377CD2CC414}"/>
    <cellStyle name="Neutral" xfId="30" builtinId="28" customBuiltin="1"/>
    <cellStyle name="nobuild" xfId="1055" xr:uid="{0F05AF08-398C-432C-B07A-99EA9F1DF206}"/>
    <cellStyle name="Normal" xfId="0" builtinId="0"/>
    <cellStyle name="Normal - Style1" xfId="1056" xr:uid="{182306DA-30D8-48CA-8FA3-D919498E3C48}"/>
    <cellStyle name="Normal (Data)" xfId="1057" xr:uid="{5D20BE16-EC5C-4C50-8936-331E20AD3885}"/>
    <cellStyle name="Normal 10" xfId="286" xr:uid="{D5D70E74-2829-412C-98D3-3A97D8205A56}"/>
    <cellStyle name="Normal 10 2" xfId="308" xr:uid="{50C825C1-963D-44CD-A695-910BC631D18F}"/>
    <cellStyle name="Normal 10 2 2 2" xfId="64" xr:uid="{4AEB166A-DDB0-457B-B2FE-8A3959926DFB}"/>
    <cellStyle name="Normal 10 2 5" xfId="68" xr:uid="{4506AC13-36A9-4948-8826-F1A986691A58}"/>
    <cellStyle name="Normal 10 3" xfId="1176" xr:uid="{18389676-B26D-4685-A289-9C956E862ACF}"/>
    <cellStyle name="Normal 11" xfId="307" xr:uid="{C2B5CCA0-4340-41CD-A16C-80190CBBE65C}"/>
    <cellStyle name="Normal 11 2" xfId="1199" xr:uid="{5E6B5DFF-5222-454A-807A-F04DCC722925}"/>
    <cellStyle name="Normal 12" xfId="328" xr:uid="{BF5DD335-D01A-4C7B-B0A8-30A985FE2FC2}"/>
    <cellStyle name="Normal 12 2" xfId="352" xr:uid="{B9442A22-59CA-41F1-9B68-ECB6D29E63CE}"/>
    <cellStyle name="Normal 12 3" xfId="1058" xr:uid="{12E48D1B-510E-4AFF-9205-D77989441F9E}"/>
    <cellStyle name="Normal 13" xfId="331" xr:uid="{6EB3F52C-D8BB-4458-A1D2-C1DB8896A5E9}"/>
    <cellStyle name="Normal 13 2" xfId="353" xr:uid="{297239EB-3AB5-44AA-AD7C-17047EA99E93}"/>
    <cellStyle name="Normal 13 3" xfId="1059" xr:uid="{E7476FFD-7F84-43D7-A8DD-97500B4DE21E}"/>
    <cellStyle name="Normal 14" xfId="351" xr:uid="{A2AA518C-1BC5-4440-B152-69CB4E86C09A}"/>
    <cellStyle name="Normal 14 2" xfId="355" xr:uid="{D1FD6164-F224-4941-9AF0-B9D5E7B7586D}"/>
    <cellStyle name="Normal 14 3" xfId="1200" xr:uid="{457C2B1C-5DB6-4713-931F-87EB97738D31}"/>
    <cellStyle name="Normal 15" xfId="354" xr:uid="{BB219DAE-0A3D-44AE-B2A7-459B16C45294}"/>
    <cellStyle name="Normal 15 2" xfId="1201" xr:uid="{0E5433C2-B151-4683-81F9-965459E0DF37}"/>
    <cellStyle name="Normal 16" xfId="184" xr:uid="{0655598C-77BB-4829-B552-ABA232231C67}"/>
    <cellStyle name="Normal 16 2" xfId="575" xr:uid="{2C36818D-F71C-4E37-9EA0-E5DCD70A14CF}"/>
    <cellStyle name="Normal 17" xfId="377" xr:uid="{513DAFF0-32F2-472F-BDB2-B826CC17C798}"/>
    <cellStyle name="Normal 17 2" xfId="1286" xr:uid="{BC36420A-0AC9-47FA-AC00-8206EA0425EB}"/>
    <cellStyle name="Normal 17 3" xfId="1205" xr:uid="{B67A9538-ADCE-4DB7-A3CF-7BE0603205B7}"/>
    <cellStyle name="Normal 18" xfId="378" xr:uid="{156E8093-6E83-489F-918F-293C2841E936}"/>
    <cellStyle name="Normal 18 2" xfId="1287" xr:uid="{A61D42B5-CCCC-4F65-A66B-E1939C093A2E}"/>
    <cellStyle name="Normal 19" xfId="399" xr:uid="{1DD8A2EB-BCF1-45C3-8A10-73A04E3E8915}"/>
    <cellStyle name="Normal 19 2" xfId="1352" xr:uid="{8635C741-8271-4FAC-BC48-2C3DC9FAC588}"/>
    <cellStyle name="Normal 2" xfId="8" xr:uid="{0DF4CE26-9A0C-42D4-85A0-07F577ED6644}"/>
    <cellStyle name="Normal 2 10 2" xfId="469" xr:uid="{0E5763E5-C4E4-4D9B-9FA8-29C8455AE6C2}"/>
    <cellStyle name="Normal 2 2" xfId="14" xr:uid="{66233078-B576-4E6F-A4F2-D918ED139C50}"/>
    <cellStyle name="Normal 2 2 2" xfId="277" xr:uid="{2187FC49-C8B1-42BB-81FD-A21E5B716B7F}"/>
    <cellStyle name="Normal 2 2 2 2" xfId="438" xr:uid="{AF036492-08E3-493D-A9DC-0DE69390B610}"/>
    <cellStyle name="Normal 2 2 3" xfId="407" xr:uid="{1590813D-C987-4015-BB5D-81DD95C3756B}"/>
    <cellStyle name="Normal 2 2 4" xfId="437" xr:uid="{231AEAE4-7C49-436C-87D6-59369174181B}"/>
    <cellStyle name="Normal 2 2 5" xfId="1177" xr:uid="{9AE9DE94-B6E2-455F-B044-AEC4C5FE5BB0}"/>
    <cellStyle name="Normal 2 2 6" xfId="94" xr:uid="{B503E740-2F6E-4663-B0C3-2B322D24995C}"/>
    <cellStyle name="Normal 2 3" xfId="22" xr:uid="{B5D38046-F73B-4C2E-B887-9FDED2BAF2B9}"/>
    <cellStyle name="Normal 2 3 2" xfId="474" xr:uid="{8ECE685D-8070-41AE-8424-EA6DAE89A22E}"/>
    <cellStyle name="Normal 2 3 3" xfId="1178" xr:uid="{B8A7DAAC-B576-470B-9CEE-34F4E5FE51F0}"/>
    <cellStyle name="Normal 2 3 4" xfId="189" xr:uid="{43134C26-2A4B-4B82-A397-4CFCBBA82CAA}"/>
    <cellStyle name="Normal 2 4" xfId="402" xr:uid="{91CBD434-1DAA-449C-9436-663B8E5AF298}"/>
    <cellStyle name="Normal 2 4 2" xfId="1060" xr:uid="{7875BEF0-F821-498F-898F-ABE0AE08C381}"/>
    <cellStyle name="Normal 2 5" xfId="425" xr:uid="{F7BB01E3-5417-4264-AB5C-E6C62F6C8648}"/>
    <cellStyle name="Normal 2 5 2" xfId="570" xr:uid="{638D4812-954E-4CD7-80E4-5CF869555E3E}"/>
    <cellStyle name="Normal 2 6" xfId="1502" xr:uid="{AE1E435A-8235-49B7-9460-75BED2153ED5}"/>
    <cellStyle name="Normal 2 7" xfId="77" xr:uid="{2F1D1A50-DC1F-4578-AC13-2662ADD3A3FF}"/>
    <cellStyle name="Normal 20" xfId="421" xr:uid="{AB42DD3D-93DB-443C-BDC5-F3FBC4B02393}"/>
    <cellStyle name="Normal 21" xfId="89" xr:uid="{3E68FDCA-466E-41F6-8CC6-D68E544D5BA6}"/>
    <cellStyle name="Normal 21 2" xfId="101" xr:uid="{68E5EA74-DF49-42E9-985E-125AF45791AA}"/>
    <cellStyle name="Normal 21 3" xfId="417" xr:uid="{BEB4B09E-BC1E-461E-9A64-068D7E3194F6}"/>
    <cellStyle name="Normal 22" xfId="526" xr:uid="{FA1DADA6-124F-4FB4-802E-24394EAC1C37}"/>
    <cellStyle name="Normal 23" xfId="546" xr:uid="{754C20C9-A0EE-4E35-9144-B0237AE586AD}"/>
    <cellStyle name="Normal 24" xfId="548" xr:uid="{46E0C1B1-D5FD-4E0F-9CD2-13A8811764F3}"/>
    <cellStyle name="Normal 25" xfId="1362" xr:uid="{A1F7B058-532C-467E-A177-ED2638E69B6B}"/>
    <cellStyle name="Normal 26" xfId="1357" xr:uid="{C6CDAD3E-84D7-4F77-8137-5F81CDA82916}"/>
    <cellStyle name="Normal 27" xfId="1360" xr:uid="{46B87994-C796-4919-9F9A-22812FB08B74}"/>
    <cellStyle name="Normal 28" xfId="1359" xr:uid="{56559652-14ED-487D-BE57-29AD752FCBAA}"/>
    <cellStyle name="Normal 29" xfId="84" xr:uid="{1AEBA994-452B-4B39-9D50-3BABF05F95D1}"/>
    <cellStyle name="Normal 3" xfId="3" xr:uid="{D9AB0C83-4F59-4339-AB0B-14769F0D6E10}"/>
    <cellStyle name="Normal 3 2" xfId="65" xr:uid="{4CA67BA6-4344-4AFA-9775-B1CBAD6F14A8}"/>
    <cellStyle name="Normal 3 2 2" xfId="505" xr:uid="{4CB9E892-2CB1-4345-985D-0A22CA6E168F}"/>
    <cellStyle name="Normal 3 2 3" xfId="1061" xr:uid="{ADF67CD9-277A-4340-A79F-3EFFE9E52545}"/>
    <cellStyle name="Normal 3 2 4" xfId="96" xr:uid="{62F902BC-5DBC-407B-BE8A-9776623BF317}"/>
    <cellStyle name="Normal 3 3" xfId="208" xr:uid="{C6353630-CA66-4A04-8BA2-1780D325052A}"/>
    <cellStyle name="Normal 3 3 2" xfId="1216" xr:uid="{2FAFDCB0-54B6-4685-AA44-96973E720ADC}"/>
    <cellStyle name="Normal 3 3 3" xfId="586" xr:uid="{43C07E0D-B279-4D5D-8866-86DF981EA42E}"/>
    <cellStyle name="Normal 3 4" xfId="404" xr:uid="{1FCB201C-47A0-4CB0-BF39-D5AD0E64031F}"/>
    <cellStyle name="Normal 3 5" xfId="573" xr:uid="{DBD36909-9A0D-46FD-A6B7-9B125DA225DF}"/>
    <cellStyle name="Normal 3 6" xfId="73" xr:uid="{76C368FC-37BB-4036-B475-91EB5B6C05DD}"/>
    <cellStyle name="Normal 30" xfId="1374" xr:uid="{5EEBC703-A89B-4344-82DC-CF331CB4C13A}"/>
    <cellStyle name="Normal 31" xfId="1377" xr:uid="{BBD483D8-7293-43B7-8892-200397ECA5CC}"/>
    <cellStyle name="Normal 32" xfId="1381" xr:uid="{1AD8190D-1D3E-493F-8084-60F9E2404AA9}"/>
    <cellStyle name="Normal 33" xfId="1384" xr:uid="{66BC05D7-749D-426E-8BCE-BF53E77878FE}"/>
    <cellStyle name="Normal 34" xfId="1386" xr:uid="{CC4BEA4C-6D78-4757-A669-7E414192F327}"/>
    <cellStyle name="Normal 35" xfId="1389" xr:uid="{259F63BF-F0EB-4810-A07A-C5CC2487CD8A}"/>
    <cellStyle name="Normal 36" xfId="1392" xr:uid="{014A4EDB-FC18-44B2-85AA-1685356E5DF0}"/>
    <cellStyle name="Normal 37" xfId="1396" xr:uid="{19518412-3E9D-48EF-9211-6F5C074A5FAF}"/>
    <cellStyle name="Normal 38" xfId="1398" xr:uid="{3BB8104D-215E-446A-93D5-47B7D9191CBE}"/>
    <cellStyle name="Normal 39" xfId="1401" xr:uid="{435B16B1-B09C-4A3C-ADD5-FB4866F44732}"/>
    <cellStyle name="Normal 4" xfId="10" xr:uid="{C91F483F-70CE-4335-9CE5-53BA81C3953F}"/>
    <cellStyle name="Normal 4 2" xfId="99" xr:uid="{1ED7DCB6-3431-47D4-BCC4-90A00FB49ED7}"/>
    <cellStyle name="Normal 4 2 2" xfId="216" xr:uid="{84FA3A85-3DEA-4C40-9AC6-B9F76CC0AB2B}"/>
    <cellStyle name="Normal 4 2 2 2" xfId="1209" xr:uid="{3A9395BD-D314-4F3E-BEDB-F5FBF5BCA4FD}"/>
    <cellStyle name="Normal 4 2 3" xfId="579" xr:uid="{87CFA0C7-1028-424E-B915-04F84EB07391}"/>
    <cellStyle name="Normal 4 3" xfId="212" xr:uid="{E49BE8A9-E095-4C87-A7B1-7667C6C64B5D}"/>
    <cellStyle name="Normal 4 3 2" xfId="1062" xr:uid="{FB3D165B-DB82-45F5-A4EB-779AC5126C65}"/>
    <cellStyle name="Normal 4 4" xfId="406" xr:uid="{A5CC96F4-8284-4AF5-B972-7C38F3E2BB70}"/>
    <cellStyle name="Normal 4 4 2" xfId="1208" xr:uid="{46A52B2B-EF4B-4813-824B-4852EAA07C5B}"/>
    <cellStyle name="Normal 4 4 3" xfId="578" xr:uid="{CBB45478-2DA2-418B-B052-931C931F4A46}"/>
    <cellStyle name="Normal 4 5" xfId="432" xr:uid="{7962490F-C55A-44FB-8C0F-54D2741E75A2}"/>
    <cellStyle name="Normal 4 6" xfId="571" xr:uid="{F94E4A84-0216-4F5F-989C-381074F1D608}"/>
    <cellStyle name="Normal 4 7" xfId="87" xr:uid="{D8DE5348-3558-4DC7-A0E9-AD84CC6A333C}"/>
    <cellStyle name="Normal 40" xfId="1404" xr:uid="{0F63A53B-5C71-497F-87C4-B7BD269B2CE5}"/>
    <cellStyle name="Normal 41" xfId="1407" xr:uid="{E62F4111-CC9D-404C-A4FC-7C419F110B69}"/>
    <cellStyle name="Normal 42" xfId="1410" xr:uid="{AEF0C6F3-65C3-477E-9435-94F13C540895}"/>
    <cellStyle name="Normal 43" xfId="1414" xr:uid="{D0082AE6-43F6-4C9C-A258-8BD02AE915D8}"/>
    <cellStyle name="Normal 44" xfId="1417" xr:uid="{95022534-B981-4C98-8239-81EBAF6A806A}"/>
    <cellStyle name="Normal 45" xfId="1420" xr:uid="{64469821-ED96-404C-A5A5-3A3E3B470A42}"/>
    <cellStyle name="Normal 46" xfId="1423" xr:uid="{DEFF7105-23F6-41A9-B131-82D29241B5EC}"/>
    <cellStyle name="Normal 47" xfId="1426" xr:uid="{70393B29-178E-43F8-B921-26439E885873}"/>
    <cellStyle name="Normal 48" xfId="1429" xr:uid="{5806E0C8-A148-4CF6-A949-C67C280D97D9}"/>
    <cellStyle name="Normal 49" xfId="1433" xr:uid="{5063303A-0246-4318-98B9-BC6C33DCD0B7}"/>
    <cellStyle name="Normal 5" xfId="90" xr:uid="{AB073DA4-2418-40D4-91AD-53E6B81885FC}"/>
    <cellStyle name="Normal 5 2" xfId="283" xr:uid="{57B18689-806C-4B93-ABA1-93D97C18796F}"/>
    <cellStyle name="Normal 5 2 2" xfId="1211" xr:uid="{DB4C9314-9B13-4EB3-B677-4FBD3712161D}"/>
    <cellStyle name="Normal 5 2 3" xfId="581" xr:uid="{BA85C129-BD04-4C1D-98AC-6960F3C3BF48}"/>
    <cellStyle name="Normal 5 3" xfId="214" xr:uid="{26057540-788A-414D-A451-BD920900A1F5}"/>
    <cellStyle name="Normal 5 3 2" xfId="1063" xr:uid="{4990F084-8F4B-4682-A7C7-D469A49A860B}"/>
    <cellStyle name="Normal 5 4" xfId="408" xr:uid="{183B225A-96CB-4E17-AE02-F266475837B8}"/>
    <cellStyle name="Normal 5 4 2" xfId="1210" xr:uid="{6596A020-62C5-4490-AFC9-13A545007503}"/>
    <cellStyle name="Normal 5 5" xfId="580" xr:uid="{A6E3C7F2-7569-4BC4-A034-5E01A2726FBC}"/>
    <cellStyle name="Normal 50" xfId="1436" xr:uid="{8B4E86F1-E7E4-4F0E-8F9D-170CC667389A}"/>
    <cellStyle name="Normal 51" xfId="1439" xr:uid="{DEC7050B-E442-472E-98B6-2FCBB1221516}"/>
    <cellStyle name="Normal 52" xfId="1442" xr:uid="{2BE59327-8E76-4178-84BD-6C87F1C4B169}"/>
    <cellStyle name="Normal 53" xfId="1444" xr:uid="{A93DA1C4-B166-4294-864A-85CADD0DF579}"/>
    <cellStyle name="Normal 54" xfId="1448" xr:uid="{3494719F-3D79-4CD5-9A6F-617D0E1F8379}"/>
    <cellStyle name="Normal 55" xfId="1451" xr:uid="{3BE37C03-D9AA-4F71-9A41-257505ABF89D}"/>
    <cellStyle name="Normal 56" xfId="1454" xr:uid="{3953D645-293C-4F97-B89E-C00629CA0CD8}"/>
    <cellStyle name="Normal 57" xfId="1457" xr:uid="{B5E940FE-73BD-4888-88FA-7F8BA08F05DC}"/>
    <cellStyle name="Normal 58" xfId="1460" xr:uid="{0A0B8B5B-E4CD-43AE-A65F-BD9476D3DCCB}"/>
    <cellStyle name="Normal 59" xfId="1463" xr:uid="{D1033DE9-935E-4375-A2D1-E075681EF2FD}"/>
    <cellStyle name="Normal 6" xfId="91" xr:uid="{E2CA84ED-4D83-4C9A-A0DB-83C813E05227}"/>
    <cellStyle name="Normal 6 2" xfId="103" xr:uid="{6DCA4356-02B0-4DF7-B73F-E3FAFB685C77}"/>
    <cellStyle name="Normal 6 2 2" xfId="1213" xr:uid="{0F819F29-287E-4831-BBEB-49F699549072}"/>
    <cellStyle name="Normal 6 2 3" xfId="583" xr:uid="{82601D2E-E407-4162-BBE7-452282421D1D}"/>
    <cellStyle name="Normal 6 3" xfId="217" xr:uid="{578D1354-2A77-4888-BFE9-AD3E7760B309}"/>
    <cellStyle name="Normal 6 3 2" xfId="1064" xr:uid="{8ED18EE3-C7EB-4D69-9195-893C7F430DD4}"/>
    <cellStyle name="Normal 6 4" xfId="411" xr:uid="{D5D376EC-DF26-485E-BE64-9C31631F3C32}"/>
    <cellStyle name="Normal 6 4 2" xfId="1212" xr:uid="{EDCDCD96-2C80-471F-9541-B7EA216A099F}"/>
    <cellStyle name="Normal 6 5" xfId="582" xr:uid="{AF4A2979-B67D-4AC6-AB26-D53B2A76003C}"/>
    <cellStyle name="Normal 60" xfId="1466" xr:uid="{77F0AD8F-42AB-494A-BCC5-77EC4D4A888B}"/>
    <cellStyle name="Normal 61" xfId="1469" xr:uid="{BAD7734B-2F91-4873-823B-44CA3911569B}"/>
    <cellStyle name="Normal 62" xfId="1472" xr:uid="{62C49D61-C932-4597-99EA-A41E9104CE5F}"/>
    <cellStyle name="Normal 63" xfId="1475" xr:uid="{91D8815D-7498-4DB5-A9EF-371E51C1F49F}"/>
    <cellStyle name="Normal 64" xfId="1477" xr:uid="{0FD3E209-5301-4880-AF59-3315D3CD6061}"/>
    <cellStyle name="Normal 65" xfId="1480" xr:uid="{425B326E-D2B7-49D5-86CD-C5DF336C5AA9}"/>
    <cellStyle name="Normal 66" xfId="69" xr:uid="{D31F55D4-18E2-40C1-9EDA-8733381ED175}"/>
    <cellStyle name="Normal 67" xfId="70" xr:uid="{0A48EDFA-A950-4DA1-80E0-C55E3D408636}"/>
    <cellStyle name="Normal 68" xfId="1483" xr:uid="{4513FD46-89CC-42CE-83FF-3C449A583450}"/>
    <cellStyle name="Normal 69" xfId="1486" xr:uid="{AF0F5502-477B-48EE-9C7F-DAF00A2E657D}"/>
    <cellStyle name="Normal 7" xfId="92" xr:uid="{74A6A35B-B41F-4C16-B59B-E6D65756E3C2}"/>
    <cellStyle name="Normal 7 2" xfId="122" xr:uid="{7CCDB173-4D36-434C-813B-3C34502F49B9}"/>
    <cellStyle name="Normal 7 2 2" xfId="1285" xr:uid="{306112CF-5CDA-4A61-8C92-1AFAABE0FF66}"/>
    <cellStyle name="Normal 7 2 3" xfId="1204" xr:uid="{1B36C77D-81D8-4040-97C0-07F418332FAF}"/>
    <cellStyle name="Normal 7 3" xfId="414" xr:uid="{1465B58C-AFA4-49B5-B2D6-CACB08A42187}"/>
    <cellStyle name="Normal 7 3 2" xfId="1065" xr:uid="{9D52C469-A4F5-4D28-95FF-30362D1E401B}"/>
    <cellStyle name="Normal 7 4" xfId="433" xr:uid="{68E20AE3-64B1-45CF-A46F-75969B5586E2}"/>
    <cellStyle name="Normal 7 4 2" xfId="1214" xr:uid="{6CC5219D-5070-4A17-ACCA-1D7A2C481834}"/>
    <cellStyle name="Normal 7 5" xfId="584" xr:uid="{10E49A52-9930-4E79-A4F3-015A0B9B1AB8}"/>
    <cellStyle name="Normal 70" xfId="1489" xr:uid="{B63D73DB-76D4-407A-B2A0-9BFCDC052916}"/>
    <cellStyle name="Normal 71" xfId="1492" xr:uid="{1719F873-25CC-40A4-8CCD-F88256DF03F6}"/>
    <cellStyle name="Normal 72" xfId="1496" xr:uid="{51A38627-4AA3-4DAA-B024-7C0A35C48C3E}"/>
    <cellStyle name="Normal 73" xfId="1498" xr:uid="{5A86FEEE-4272-4FAE-8C1C-2C6DDD937063}"/>
    <cellStyle name="Normal 74" xfId="1501" xr:uid="{ACF2EBF2-BE3A-493C-A695-F79B87850CF3}"/>
    <cellStyle name="Normal 75" xfId="1505" xr:uid="{D08C74C9-7D92-491C-92BA-7E4567F30773}"/>
    <cellStyle name="Normal 76" xfId="1506" xr:uid="{7D170FA4-BB80-44C7-A25E-D3CEAF30CE2A}"/>
    <cellStyle name="Normal 77" xfId="1507" xr:uid="{0862DE79-2233-438D-B6B0-DC2F37EE528D}"/>
    <cellStyle name="Normal 78" xfId="63" xr:uid="{08B4E641-49E4-4E39-A7F2-79FA888631D1}"/>
    <cellStyle name="Normal 79" xfId="83" xr:uid="{121815B4-DD9B-4E8F-932B-1EFC02458D32}"/>
    <cellStyle name="Normal 8" xfId="125" xr:uid="{4DB9C362-2859-4035-B8F3-55947C48B65C}"/>
    <cellStyle name="Normal 8 2" xfId="281" xr:uid="{C72B7A52-DFB0-4CB2-8090-F96A7238DECA}"/>
    <cellStyle name="Normal 8 2 2" xfId="1180" xr:uid="{36E08F17-9DDC-4306-8A62-A4D7662B39DF}"/>
    <cellStyle name="Normal 8 2 3" xfId="16" xr:uid="{31A0A024-55B6-48A3-8729-9282B05BD486}"/>
    <cellStyle name="Normal 8 3" xfId="418" xr:uid="{F2A95C26-49CF-49B4-BEB8-3831372A5CFA}"/>
    <cellStyle name="Normal 8 4" xfId="436" xr:uid="{73E883B1-5B98-433E-99E9-D4FF7DBA49C8}"/>
    <cellStyle name="Normal 8 5" xfId="1179" xr:uid="{4A7041DD-D42A-4127-94C1-3D54D1D02EFF}"/>
    <cellStyle name="Normal 9" xfId="145" xr:uid="{4773FB11-2056-484C-959E-E686DD7ACCF2}"/>
    <cellStyle name="Normal 9 2" xfId="288" xr:uid="{40429EF7-280B-4581-B40F-AB4CE626D0EA}"/>
    <cellStyle name="Normal 9 3" xfId="285" xr:uid="{EF66F721-65CC-49A9-9CE1-D01CD8A734AD}"/>
    <cellStyle name="Normal 9 4" xfId="439" xr:uid="{6BFEEBDF-4596-4C77-86B2-ECC82DA4183B}"/>
    <cellStyle name="Normal 9 5" xfId="1181" xr:uid="{C635A46F-2AE3-489A-91FB-6CB2537AFE9A}"/>
    <cellStyle name="Normal Bold" xfId="1066" xr:uid="{A4C882D4-C1DC-42DF-813D-56B1E4EF58C5}"/>
    <cellStyle name="NormalBlue" xfId="1067" xr:uid="{69DE4AC9-408A-433E-A96D-7B92ABC13CB7}"/>
    <cellStyle name="NormalBold" xfId="1068" xr:uid="{23899245-E9C9-4629-BBF6-8C50F76C69E6}"/>
    <cellStyle name="Normale_ACTUAL 30-06-95.XLS" xfId="1069" xr:uid="{A156B019-8BC4-4EB8-B2F0-85FA3DC6AAD2}"/>
    <cellStyle name="NormalGB" xfId="1070" xr:uid="{578CAAD3-6744-4EA0-B90B-CACFC190A419}"/>
    <cellStyle name="NormalHelv" xfId="1071" xr:uid="{90C3BCF8-14D8-4DC3-91C7-899B27E107BF}"/>
    <cellStyle name="Note 10" xfId="379" xr:uid="{09ADAB01-0E01-4211-BB4F-6B17AB64E3F9}"/>
    <cellStyle name="Note 11" xfId="506" xr:uid="{9FBC6B49-912A-4C5D-AEB6-6C257DFAD14F}"/>
    <cellStyle name="Note 12" xfId="527" xr:uid="{308048F2-7CBD-4E17-AD58-0A0A32F0E80F}"/>
    <cellStyle name="Note 13" xfId="549" xr:uid="{18C74895-88BA-4D77-AB07-9DD57A8CDECE}"/>
    <cellStyle name="Note 2" xfId="93" xr:uid="{190A2318-9FBD-4058-B5BA-7402872AE6A1}"/>
    <cellStyle name="Note 2 2" xfId="123" xr:uid="{1A14C81D-46B9-4EE4-BADB-96BB54A2E352}"/>
    <cellStyle name="Note 2 2 2" xfId="1274" xr:uid="{87B64A40-F096-46C6-8D17-E655F9FE3BC8}"/>
    <cellStyle name="Note 2 2 2 2" xfId="1342" xr:uid="{B7347FE0-E4AE-48AC-83CE-901C11321FA3}"/>
    <cellStyle name="Note 2 2 3" xfId="1312" xr:uid="{9B9CF2C4-73D7-4E36-BC69-7E267FAEE2B9}"/>
    <cellStyle name="Note 2 2 4" xfId="1182" xr:uid="{BECC58D7-FACB-401A-B56A-8030F70FBE26}"/>
    <cellStyle name="Note 2 3" xfId="209" xr:uid="{D4EC2221-9025-4C9B-976D-81936BD4C7CA}"/>
    <cellStyle name="Note 2 3 2" xfId="1275" xr:uid="{3C747E87-6BDE-4EA9-87EA-6A39D0CF9F61}"/>
    <cellStyle name="Note 2 3 2 2" xfId="1343" xr:uid="{79502BCA-8513-44BB-8529-84422C77CCB0}"/>
    <cellStyle name="Note 2 3 3" xfId="1313" xr:uid="{E926698C-762E-4A54-8B43-9C271B649F47}"/>
    <cellStyle name="Note 2 3 4" xfId="1183" xr:uid="{4CB1753D-6ADE-4D5C-AC6F-7D38011203BE}"/>
    <cellStyle name="Note 2 4" xfId="1255" xr:uid="{75E4B6BE-5A90-42F8-ADB8-7D7E632DDAD8}"/>
    <cellStyle name="Note 2 4 2" xfId="1325" xr:uid="{565CD6E7-0694-4B68-A01F-E7EFB24D3505}"/>
    <cellStyle name="Note 2 5" xfId="1295" xr:uid="{363D1FB0-E960-442E-BF81-9D1958182377}"/>
    <cellStyle name="Note 2 6" xfId="1072" xr:uid="{9F9F9CC1-BE0C-48B3-93AF-1C9FB96AE350}"/>
    <cellStyle name="Note 3" xfId="126" xr:uid="{12E32109-F149-44F1-90C0-BE8D11012D3F}"/>
    <cellStyle name="Note 3 2" xfId="218" xr:uid="{352389F6-2CE4-4653-ACD7-CAB91ED888BB}"/>
    <cellStyle name="Note 3 3" xfId="1184" xr:uid="{2CEBDA22-B092-4CBF-A492-05D8B2F49B5C}"/>
    <cellStyle name="Note 4" xfId="146" xr:uid="{550F3949-5AB4-43E4-8CE1-394AB5094D02}"/>
    <cellStyle name="Note 4 2" xfId="239" xr:uid="{B2574CB5-8F40-479D-85A2-90268BA62C8E}"/>
    <cellStyle name="Note 5" xfId="165" xr:uid="{AF702B2B-CD2C-4C55-9141-4D9D6F1B3032}"/>
    <cellStyle name="Note 5 2" xfId="258" xr:uid="{7029409A-DB37-4960-BB36-9388C87A1EF9}"/>
    <cellStyle name="Note 6" xfId="287" xr:uid="{BB565864-0328-419D-806B-762597AECAB6}"/>
    <cellStyle name="Note 7" xfId="309" xr:uid="{A9C6987A-1598-45F7-9344-8040393FA408}"/>
    <cellStyle name="Note 8" xfId="332" xr:uid="{5B340132-4A4A-42A3-B5F1-27C1CF8FD401}"/>
    <cellStyle name="Note 9" xfId="356" xr:uid="{71FEB05A-DD8F-44AD-9586-FF38A335EE7D}"/>
    <cellStyle name="Num1" xfId="1073" xr:uid="{0B4B92AE-4BDE-4375-A728-55653094E407}"/>
    <cellStyle name="Num1Blue" xfId="1074" xr:uid="{E1BF5699-2AC6-4713-A4F7-FC076B774402}"/>
    <cellStyle name="Num2" xfId="1075" xr:uid="{6CB980FA-5812-4AB4-9227-39C239C77011}"/>
    <cellStyle name="number" xfId="1076" xr:uid="{74F3355E-7E44-419B-A4CB-24D3A01F399F}"/>
    <cellStyle name="Output" xfId="32" builtinId="21" customBuiltin="1"/>
    <cellStyle name="Page Heading Large" xfId="1077" xr:uid="{F58AAEB6-1BAA-4DA4-AD22-EEA7AE291B40}"/>
    <cellStyle name="Page Heading Small" xfId="1078" xr:uid="{AA679DA0-0008-4504-B6BE-D0390053CA5B}"/>
    <cellStyle name="Page Number" xfId="1079" xr:uid="{76D532CA-78D0-4A9D-B781-31A549BCB5A7}"/>
    <cellStyle name="pct_sub" xfId="1080" xr:uid="{28A0A5C8-4A2C-42D0-A0A5-53C24D203916}"/>
    <cellStyle name="Pending Change - IBM Cognos" xfId="464" xr:uid="{59AC558B-FB28-4024-93AF-4C097F3FBCA9}"/>
    <cellStyle name="Percent" xfId="2" builtinId="5"/>
    <cellStyle name="Percent [1]" xfId="1081" xr:uid="{B5F8CFD7-FC5D-4D18-A611-F5F3D351952E}"/>
    <cellStyle name="Percent [2]" xfId="1082" xr:uid="{9F8B08F5-5DBA-4B82-946A-FF9FE2DE7B09}"/>
    <cellStyle name="Percent 10" xfId="11" xr:uid="{6E0078A3-51DC-453C-8CA2-3D90DEC29417}"/>
    <cellStyle name="Percent 11" xfId="1364" xr:uid="{7E006252-3B92-47B2-8A8A-8FFBD166114D}"/>
    <cellStyle name="Percent 12" xfId="1366" xr:uid="{FA0CFEC2-2AB6-4520-94C8-13E4D7559DE6}"/>
    <cellStyle name="Percent 13" xfId="1368" xr:uid="{F49A0ACF-BC1A-4F9B-A0D7-312AC6257F4B}"/>
    <cellStyle name="Percent 14" xfId="1370" xr:uid="{74050C76-6845-48D6-BDAC-7591C30CFC2A}"/>
    <cellStyle name="Percent 15" xfId="1372" xr:uid="{B085C445-E905-410C-810B-EA4F3B211905}"/>
    <cellStyle name="Percent 16" xfId="76" xr:uid="{FB22A493-1C97-4FE4-92A8-A6E7764EDB9D}"/>
    <cellStyle name="Percent 17" xfId="80" xr:uid="{04D35036-BD5D-4A50-9B87-8C5E039E240A}"/>
    <cellStyle name="Percent 2" xfId="7" xr:uid="{994B2CD9-43BA-47DF-850C-3BE4B0BFBFF4}"/>
    <cellStyle name="Percent 2 10" xfId="423" xr:uid="{7F0AC901-9AB8-4345-89A1-9627A8F6150C}"/>
    <cellStyle name="Percent 2 10 2" xfId="1084" xr:uid="{0A62E3A2-FE80-4D4F-B1C7-1D5F085DE56F}"/>
    <cellStyle name="Percent 2 10 3" xfId="1083" xr:uid="{F7ACF02A-0630-49D4-ACD3-442CF446D717}"/>
    <cellStyle name="Percent 2 2" xfId="79" xr:uid="{BFB11C14-118D-4F28-9935-AC29C554CCC6}"/>
    <cellStyle name="Percent 2 2 2" xfId="280" xr:uid="{DEE4027C-07AC-43BA-BBC8-2B72BFD9912D}"/>
    <cellStyle name="Percent 2 2 3" xfId="1185" xr:uid="{CB155969-8285-4559-8EF9-B57B86ED7EAB}"/>
    <cellStyle name="Percent 2 3" xfId="219" xr:uid="{0056364E-66E9-4642-A95A-78B5D4556040}"/>
    <cellStyle name="Percent 2 3 2" xfId="1186" xr:uid="{012F590C-AA3E-4CF1-8F62-355DA7BEEF76}"/>
    <cellStyle name="Percent 2 4" xfId="587" xr:uid="{456AC8D3-DA72-45ED-8142-2D30B4D776F5}"/>
    <cellStyle name="Percent 2 5" xfId="75" xr:uid="{8AD423FE-BE8E-4A1C-B99C-488BACEBA622}"/>
    <cellStyle name="Percent 3" xfId="15" xr:uid="{423DBCF1-9EA6-4866-B001-A04E19D47E26}"/>
    <cellStyle name="Percent 3 2" xfId="100" xr:uid="{D0F9F19E-B87F-48A6-B2C0-0D7AE39D8A09}"/>
    <cellStyle name="Percent 3 3" xfId="284" xr:uid="{2D9A9094-B95C-42B0-A637-0AA0E32432A1}"/>
    <cellStyle name="Percent 3 4" xfId="1085" xr:uid="{832FE154-3AF0-44E0-B7D2-2DB382446DC4}"/>
    <cellStyle name="Percent 3 5" xfId="88" xr:uid="{AD2BE98E-6484-4318-B4F8-7987044118E7}"/>
    <cellStyle name="Percent 4" xfId="102" xr:uid="{DCE6C326-C23E-4525-8FC8-9C810DE48597}"/>
    <cellStyle name="Percent 4 2" xfId="1086" xr:uid="{7B868690-D06D-4BFC-B46A-C40DB0483EF7}"/>
    <cellStyle name="Percent 5" xfId="187" xr:uid="{D44512E4-BC84-4A7A-BEFF-E215152EC95A}"/>
    <cellStyle name="Percent 5 2" xfId="1087" xr:uid="{31647986-7D6D-42BE-9FC3-417EBDC44B92}"/>
    <cellStyle name="Percent 6" xfId="400" xr:uid="{B091E5DF-1A91-406A-BD9F-A5C08C2B1FBC}"/>
    <cellStyle name="Percent 6 2" xfId="1187" xr:uid="{BC03650C-1552-4116-9334-69DE5EE2FBD9}"/>
    <cellStyle name="Percent 7" xfId="422" xr:uid="{B921A562-39F5-480E-8090-FDDE1FDD307C}"/>
    <cellStyle name="Percent 7 2" xfId="1202" xr:uid="{7B8364C6-C1DE-4E28-9302-D69534F78B4F}"/>
    <cellStyle name="Percent 8" xfId="585" xr:uid="{E5D10819-885B-446A-8F27-AB78AA72E260}"/>
    <cellStyle name="Percent 8 2" xfId="1215" xr:uid="{B5820842-4D49-4910-A6CC-988B9FFC4EA2}"/>
    <cellStyle name="Percent 9" xfId="1353" xr:uid="{B35C60DA-3FD7-47AD-AC9B-6985A01664A8}"/>
    <cellStyle name="Percent Hard" xfId="1088" xr:uid="{B0A39E9D-8C6F-426A-9284-6A0C9EA298B5}"/>
    <cellStyle name="Percent1" xfId="1089" xr:uid="{30B39C56-9F47-4F38-ACC5-D1A66F9B5FD6}"/>
    <cellStyle name="Percent1Blue" xfId="1090" xr:uid="{1D0813D5-D240-46F0-A739-24EBBA7583EF}"/>
    <cellStyle name="Percent2" xfId="1091" xr:uid="{9F07DB96-0ECF-458B-B648-CE5DBDF75224}"/>
    <cellStyle name="Percent2Blue" xfId="1092" xr:uid="{CB364050-3A0F-445F-ACB5-84A4041A02B2}"/>
    <cellStyle name="PercentPresentation" xfId="1093" xr:uid="{ABEC3F02-06F2-420D-906D-312453DD5858}"/>
    <cellStyle name="Perlong" xfId="1094" xr:uid="{FC378204-5D9D-4E80-BBF3-7787D1178C71}"/>
    <cellStyle name="POPS" xfId="1095" xr:uid="{4C5DD7BD-35F8-4398-86B2-D7A6370D4A0B}"/>
    <cellStyle name="PresentationZero" xfId="1096" xr:uid="{21E2BC27-A75B-4DCD-89F0-4A2B6B24CB61}"/>
    <cellStyle name="Price" xfId="1097" xr:uid="{370456A5-96D4-4B79-89FC-4BDB31C5D49E}"/>
    <cellStyle name="Price 2" xfId="1348" xr:uid="{A20245BD-B3F8-42FD-AD91-093C6BAFAEEA}"/>
    <cellStyle name="Private" xfId="1098" xr:uid="{47A2C4B5-DA59-4DFB-8741-C1283580ABE2}"/>
    <cellStyle name="Private 2" xfId="1188" xr:uid="{D8731ABF-888B-4F3E-859E-924B957AA78F}"/>
    <cellStyle name="Private 2 2" xfId="1276" xr:uid="{6F82BF21-461F-4887-8ADF-FF50F92ABB5B}"/>
    <cellStyle name="Private 2 2 2" xfId="1344" xr:uid="{7F4279EF-887A-4A98-A5F9-A1408F38FC37}"/>
    <cellStyle name="Private 2 3" xfId="1314" xr:uid="{EEE91878-7B91-4548-9988-0930FB1667FE}"/>
    <cellStyle name="Private 3" xfId="1189" xr:uid="{F5ECFB1D-6881-4BB7-BE65-CB3EAF5992A6}"/>
    <cellStyle name="Private 3 2" xfId="1277" xr:uid="{429461A5-4D87-43E4-9C5E-91CFD5D48D43}"/>
    <cellStyle name="Private 3 2 2" xfId="1345" xr:uid="{691B8608-5D80-48C7-837A-FB9959EA31DA}"/>
    <cellStyle name="Private 3 3" xfId="1315" xr:uid="{F9693B48-E4CB-43CE-AB63-B17ECD64BE74}"/>
    <cellStyle name="Private 4" xfId="1256" xr:uid="{E7BDC969-4C7C-45B8-BBEF-41218ECF33CE}"/>
    <cellStyle name="Private 4 2" xfId="1326" xr:uid="{361321E4-70A6-46B3-8BA9-B7ADEAAC8455}"/>
    <cellStyle name="Private 5" xfId="1296" xr:uid="{FB4FEC4E-3D63-4BD9-A67B-CAB834B3728E}"/>
    <cellStyle name="Private1" xfId="1099" xr:uid="{467555FC-EFCA-4A10-BDF0-958503B402AE}"/>
    <cellStyle name="Results % 3 dp" xfId="1100" xr:uid="{AB446913-1220-4C74-80C1-65320C998322}"/>
    <cellStyle name="Results 3 dp" xfId="1101" xr:uid="{C6DB9B2D-5380-489C-BF74-7C1D63F8D30E}"/>
    <cellStyle name="Row Name - IBM Cognos" xfId="442" xr:uid="{2111D953-0F51-477F-9790-20C20994517E}"/>
    <cellStyle name="Row Name - IBM Cognos 2" xfId="468" xr:uid="{E8F2A0A1-7353-4624-B512-B2AF68462D42}"/>
    <cellStyle name="Row Template - IBM Cognos" xfId="445" xr:uid="{A3F10D38-81C4-488B-A3EA-59992E12B405}"/>
    <cellStyle name="Salomon Logo" xfId="1102" xr:uid="{935A5756-C0D3-4283-9212-46994736DF5F}"/>
    <cellStyle name="Salomon Logo 2" xfId="1190" xr:uid="{D331A4D1-A4B5-45DC-9BB8-BE242046405E}"/>
    <cellStyle name="Salomon Logo 2 2" xfId="1350" xr:uid="{02EF0EA8-96FF-49A0-B90B-7981431B22D9}"/>
    <cellStyle name="Salomon Logo 3" xfId="1191" xr:uid="{1805C19E-39E0-47D4-A388-20EFB89D93D9}"/>
    <cellStyle name="Salomon Logo 3 2" xfId="1351" xr:uid="{12DE6157-6705-463C-ACDD-DF63CECA6D0C}"/>
    <cellStyle name="Salomon Logo 4" xfId="1349" xr:uid="{DE6DF27F-AE6B-4921-8849-ECC90BAD4B41}"/>
    <cellStyle name="SAPBEXstdItem" xfId="504" xr:uid="{69AB7405-BE64-4113-B54D-62C3178BA1F0}"/>
    <cellStyle name="SAPBEXstdItem 2" xfId="1192" xr:uid="{9A6FC025-01C4-42C7-9595-7EBC30E22B52}"/>
    <cellStyle name="SAPBEXstdItem 2 2" xfId="1278" xr:uid="{C2554816-49CB-4191-B5C0-55CEB6B4E008}"/>
    <cellStyle name="SAPBEXstdItem 2 2 2" xfId="1346" xr:uid="{C6C66344-A8C8-4F62-9E07-FCFE6AA88902}"/>
    <cellStyle name="SAPBEXstdItem 2 3" xfId="1316" xr:uid="{CFC07716-2A88-44B6-BDAD-04DF06C4DFB9}"/>
    <cellStyle name="SAPBEXstdItem 3" xfId="1193" xr:uid="{A2D0CE82-AF00-4DE0-A36E-36D64FC2726C}"/>
    <cellStyle name="SAPBEXstdItem 3 2" xfId="1279" xr:uid="{DFA3B992-D5DC-40EA-A7E0-EBE3C21F34EA}"/>
    <cellStyle name="SAPBEXstdItem 3 2 2" xfId="1347" xr:uid="{AB7B5EDB-5850-46C8-80C4-9CC3197E6FE4}"/>
    <cellStyle name="SAPBEXstdItem 3 3" xfId="1317" xr:uid="{4CE8A2F4-15E8-4406-9FE7-6160D9C4E057}"/>
    <cellStyle name="SAPBEXstdItem 4" xfId="1257" xr:uid="{3F09B5B8-BF0A-49BC-ACB3-FFC6CAA67659}"/>
    <cellStyle name="SAPBEXstdItem 4 2" xfId="1327" xr:uid="{87529B26-5099-4971-809F-B324393F6907}"/>
    <cellStyle name="SAPBEXstdItem 5" xfId="1297" xr:uid="{F13A4ED6-8F43-4497-9001-D68B587893C4}"/>
    <cellStyle name="SAPBEXstdItem 6" xfId="1103" xr:uid="{8772E08B-2487-4758-8704-B1876812329D}"/>
    <cellStyle name="Shaded" xfId="1104" xr:uid="{AD362F9B-5EA8-4577-9D6E-A7936FCB4CEA}"/>
    <cellStyle name="Shares" xfId="1105" xr:uid="{A092C20F-A291-4162-BD38-C504093C4362}"/>
    <cellStyle name="Single Accounting" xfId="1106" xr:uid="{32FC0251-20F3-4DB8-BECE-D9073429EC8B}"/>
    <cellStyle name="Style 1" xfId="1107" xr:uid="{5CD222EE-8FB1-4106-9FAD-DAE933B78E7F}"/>
    <cellStyle name="Summary" xfId="1108" xr:uid="{593B7E8E-4683-458D-9232-84F77B5117B9}"/>
    <cellStyle name="Summary Column Name - IBM Cognos" xfId="447" xr:uid="{A7F5D2EC-2C0A-4231-8BD5-2E868E46A04B}"/>
    <cellStyle name="Summary Column Name TM1 - IBM Cognos" xfId="448" xr:uid="{7E884A8C-576D-4801-8497-DB997BE42A87}"/>
    <cellStyle name="Summary Row Name - IBM Cognos" xfId="443" xr:uid="{C2575746-2B00-4CFC-91D7-2B54FDF27112}"/>
    <cellStyle name="Summary Row Name TM1 - IBM Cognos" xfId="444" xr:uid="{27D25C08-CEAD-45BF-AA9C-D316EA944321}"/>
    <cellStyle name="Table (Normal)" xfId="18" xr:uid="{26C76E83-5A3A-4C2C-8856-F216C5546C09}"/>
    <cellStyle name="Table Col Head" xfId="1109" xr:uid="{D1D97CDE-14EE-4171-9123-EB4DDBB90D76}"/>
    <cellStyle name="Table Head" xfId="1110" xr:uid="{5365B2B8-1A68-4576-9146-AC085160E823}"/>
    <cellStyle name="Table Head Aligned" xfId="1111" xr:uid="{535DB51E-6CEB-4FC8-91A4-1693C47A9426}"/>
    <cellStyle name="Table Head Blue" xfId="1112" xr:uid="{D78D2AC8-A176-4EC4-8E34-744891093CB5}"/>
    <cellStyle name="Table Head Green" xfId="1113" xr:uid="{07E73ACA-BB15-477E-950C-34E383FD2DD8}"/>
    <cellStyle name="Table Head_Val_Sum_Graph" xfId="1114" xr:uid="{BB35AF03-BFF1-4C5A-8A77-8068F88677B7}"/>
    <cellStyle name="Table Sub Head" xfId="1115" xr:uid="{25C8F87B-1133-4C46-BAE5-6ABBE0D3CAC3}"/>
    <cellStyle name="Table Text" xfId="1116" xr:uid="{0E957EBA-B07C-426A-82D8-DDD376461BF8}"/>
    <cellStyle name="Table Title" xfId="1117" xr:uid="{739A4DD0-5AD5-4C88-9B55-CFC68D6D0EB4}"/>
    <cellStyle name="Table Unites" xfId="1118" xr:uid="{6FE5D06A-4525-4001-A8B8-F70423DACE1F}"/>
    <cellStyle name="Table Units" xfId="1119" xr:uid="{3C179FF0-112E-4B4B-9283-8A0ED3D82123}"/>
    <cellStyle name="Table_Header" xfId="1120" xr:uid="{E2DCD8C3-D964-4243-951C-0D0027DF2EFB}"/>
    <cellStyle name="TableBase" xfId="1121" xr:uid="{35A64129-C07D-4DC3-ABD5-462CE1EF951F}"/>
    <cellStyle name="TableBase 2" xfId="1194" xr:uid="{C2CF3DC2-ECDA-48C9-9A6E-A6E72162757F}"/>
    <cellStyle name="TableBase 2 2" xfId="1280" xr:uid="{7189E8BA-FF17-4E6F-91BF-2B9A6B4F7005}"/>
    <cellStyle name="TableBase 3" xfId="1195" xr:uid="{DC10A337-7C92-425B-B9AC-C910AC22F75B}"/>
    <cellStyle name="TableBase 3 2" xfId="1281" xr:uid="{D463ECD3-6A9C-4553-AC51-9566DF20C02E}"/>
    <cellStyle name="TableBase 4" xfId="1258" xr:uid="{9C3E5A86-96CA-4C1B-B56C-A7E657782A31}"/>
    <cellStyle name="TableHead" xfId="1122" xr:uid="{915645AB-5373-48FC-96DC-1CF1B7715F6A}"/>
    <cellStyle name="Text" xfId="1123" xr:uid="{B5D17F4E-5F63-470E-9E8A-82B6EFD7BE90}"/>
    <cellStyle name="Text 1" xfId="1124" xr:uid="{07B27E6E-7850-4B8B-B360-BF1429196EBB}"/>
    <cellStyle name="Text Head 1" xfId="1125" xr:uid="{2B810835-C2F9-4612-B779-53BE94917FC1}"/>
    <cellStyle name="Time" xfId="1126" xr:uid="{2C6CE861-6E1F-40F5-BCFC-2E1E248E107D}"/>
    <cellStyle name="Times 10" xfId="1127" xr:uid="{92092B58-8494-46DF-BB03-03C9C97DD0F3}"/>
    <cellStyle name="Times 12" xfId="1128" xr:uid="{A3C1BFDC-B83B-451B-851D-139E3D4919F7}"/>
    <cellStyle name="Title" xfId="23" builtinId="15" customBuiltin="1"/>
    <cellStyle name="Title 2" xfId="1129" xr:uid="{CA2C9D05-5978-446E-85C9-EC5F74F10CFE}"/>
    <cellStyle name="Title10" xfId="1130" xr:uid="{AD745631-22E2-4B5D-B2BA-5EF49B94A7DC}"/>
    <cellStyle name="Title2" xfId="1131" xr:uid="{87FACA9F-F0B1-4228-A1EC-12E2B06DF429}"/>
    <cellStyle name="Title8" xfId="1132" xr:uid="{19F204EB-B9A5-4E4B-BA6B-0412F9E616BE}"/>
    <cellStyle name="Title8Left" xfId="1133" xr:uid="{C0FF8197-144A-47E6-93F3-738A2F8CEDF2}"/>
    <cellStyle name="TitleII" xfId="1134" xr:uid="{58E75666-84A9-496B-B62A-9F63170522FF}"/>
    <cellStyle name="Total" xfId="38" builtinId="25" customBuiltin="1"/>
    <cellStyle name="Underline_Single" xfId="1135" xr:uid="{C8ECEB3C-E542-4627-9747-2A977E7D4954}"/>
    <cellStyle name="Unsaved Change - IBM Cognos" xfId="465" xr:uid="{DDBB4EF4-B490-4837-ABC1-281EFB24EA48}"/>
    <cellStyle name="Valuta (0)_ACTUAL 31-12-95" xfId="1136" xr:uid="{26D149F7-E4E7-40E3-86C1-7E647837EC98}"/>
    <cellStyle name="Valuta_ACTUAL 31-12-95" xfId="1137" xr:uid="{76F126F8-7461-4C9D-B098-38138A5ABE53}"/>
    <cellStyle name="Warning Text" xfId="36" builtinId="11" customBuiltin="1"/>
    <cellStyle name="White" xfId="1138" xr:uid="{A11AE2DD-CC30-42FE-81C1-A0ED06B923B1}"/>
    <cellStyle name="WhitePattern" xfId="1139" xr:uid="{D1D30388-44E9-49D0-8B8E-FD4E0D9CFCAD}"/>
    <cellStyle name="WhitePattern1" xfId="1140" xr:uid="{D0AC6DEA-11B9-456B-BF88-8D5E00D6ECD6}"/>
    <cellStyle name="WhitePattern1 2" xfId="1196" xr:uid="{48FE5CB9-3FD9-4B67-B536-1D7979839310}"/>
    <cellStyle name="WhitePattern1 2 2" xfId="1282" xr:uid="{7A00198D-2C6F-4C44-83BD-7D04ADD0DAA4}"/>
    <cellStyle name="WhitePattern1 3" xfId="1197" xr:uid="{F1C70272-3048-4F6E-B72E-0BB3AB3170CE}"/>
    <cellStyle name="WhitePattern1 3 2" xfId="1283" xr:uid="{A67E2155-5502-4800-A588-2208CD6EA6AB}"/>
    <cellStyle name="WhitePattern1 4" xfId="1259" xr:uid="{AFF8EB0B-77B9-49DE-8124-8AF6929D693E}"/>
    <cellStyle name="WhiteText" xfId="1141" xr:uid="{4C06215D-E2B6-42B9-B902-4419B0754951}"/>
    <cellStyle name="WholeNumber" xfId="1142" xr:uid="{D7A4C114-1449-4C71-80B4-5A53C4CEDDD9}"/>
    <cellStyle name="Year" xfId="1143" xr:uid="{0DC30FF0-BA4E-4F81-877B-5374D0553D88}"/>
    <cellStyle name="Yen" xfId="1144" xr:uid="{12EBCD7F-98E2-48D7-9679-DFBF8B6868CF}"/>
    <cellStyle name="標準_4501C BS" xfId="1145" xr:uid="{8A8898CD-D0F7-4263-A27C-9E84885968AF}"/>
  </cellStyles>
  <dxfs count="1">
    <dxf>
      <font>
        <color rgb="FF9C0006"/>
      </font>
      <fill>
        <patternFill>
          <bgColor rgb="FFFFC7CE"/>
        </patternFill>
      </fill>
    </dxf>
  </dxfs>
  <tableStyles count="0" defaultTableStyle="TableStyleMedium2" defaultPivotStyle="PivotStyleLight16"/>
  <colors>
    <mruColors>
      <color rgb="FF709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123701</xdr:colOff>
      <xdr:row>7</xdr:row>
      <xdr:rowOff>99732</xdr:rowOff>
    </xdr:from>
    <xdr:to>
      <xdr:col>17</xdr:col>
      <xdr:colOff>410509</xdr:colOff>
      <xdr:row>38</xdr:row>
      <xdr:rowOff>147357</xdr:rowOff>
    </xdr:to>
    <xdr:sp macro="" textlink="">
      <xdr:nvSpPr>
        <xdr:cNvPr id="3" name="Rectangle 1">
          <a:extLst>
            <a:ext uri="{FF2B5EF4-FFF2-40B4-BE49-F238E27FC236}">
              <a16:creationId xmlns:a16="http://schemas.microsoft.com/office/drawing/2014/main" id="{FE40514C-5F5E-6E97-5A1F-BA029BEB7677}"/>
            </a:ext>
          </a:extLst>
        </xdr:cNvPr>
        <xdr:cNvSpPr/>
      </xdr:nvSpPr>
      <xdr:spPr>
        <a:xfrm>
          <a:off x="9540751" y="1433232"/>
          <a:ext cx="5100108" cy="5476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Visible Alpha Consensus Estimates</a:t>
          </a:r>
        </a:p>
        <a:p>
          <a:pPr algn="l"/>
          <a:r>
            <a:rPr lang="en-US" sz="1100"/>
            <a:t>The Visible Alpha Consensus Estimates are based on data available on Visible Alpha which have been submitted before the indicated date. Visible Alpha and analysts have had no access to Royalty Pharma’s internal forecasts or information which is not publicly available. Royalty Pharma assumes no obligation to update or revise such information. The Visible Alpha Consensus Estimates are based on the analysts’ opinions, projections and predictions regarding the performance of the underlying product. Royalty Pharma neither endorses, concurs nor accepts responsibility for, any figures presented in the Visible Alpha Consensus Estimates nor does it endorse, concur or accept responsibility whatsoever for the views of Visible Alpha or any other analysts reporting on the underlying products. Royalty Pharma seeks to ensure that the Visible Alpha Consensus Estimates are up-to-date, but it is not under an obligation to update the Visible Alpha Consensus Estimates, revise or supplement the figures to reflect circumstances existing after the date hereof. The Visible Alpha Consensus Estimates are provided purely as a courtesy to shareholders and other stakeholders and for information purposes only. The Visible Alpha Consensus Estimates are not intended to, nor does the Visible Alpha Consensus Estimates, constitute investment advice or any solicitation to buy, hold or sell shares or other securities. No warranty or representation, either express or implied, is made by Royalty Pharma or its affiliates, or their respective directors, officers and employees, in relation to the accuracy, completeness or achievability of the Visible Alpha Consensus Estimates and, to the fullest extent permitted by law, no responsibility or liability is accepted by any of those persons in respect of those matters. Royalty Pharma does not accept any liability whatsoever for reliance upon, or actions taken based on, any of the information set out in the Visible Alpha Consensus Estimates. The Visible Alpha Consensus Estimates are forward-looking and as such are not guarantees of future performance and are subject to risks, uncertainties and other factors, some of which are beyond our control and difficult to predict and could cause actual results to differ materially from those expressed or forecasted. </a:t>
          </a:r>
          <a:endParaRPr lang="en-US" sz="11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250A99D-5E82-4A41-AAB1-23CC722D8D04}">
  <we:reference id="29673e3c-d826-4f00-92ee-162334a52b1a" version="1.0.0.8" store="EXCatalog" storeType="EXCatalog"/>
  <we:alternateReferences>
    <we:reference id="WA200009404" version="1.0.0.8" store="en-US" storeType="OMEX"/>
  </we:alternateReferences>
  <we:properties>
    <we:property name="claude.fileId" value="&quot;9b0727f1-169c-4413-ad10-2060dd5c491b&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B4EB-1EE2-42D6-BCAD-A1F2A8917F1C}">
  <dimension ref="B1:AX50"/>
  <sheetViews>
    <sheetView tabSelected="1" workbookViewId="0">
      <selection activeCell="C14" sqref="C14"/>
    </sheetView>
  </sheetViews>
  <sheetFormatPr defaultColWidth="8.54296875" defaultRowHeight="13.5" customHeight="1" outlineLevelRow="1" outlineLevelCol="1"/>
  <cols>
    <col min="1" max="2" width="2.453125" style="1" customWidth="1"/>
    <col min="3" max="3" width="55.81640625" style="1" customWidth="1"/>
    <col min="4" max="7" width="9.54296875" style="1" hidden="1" customWidth="1" outlineLevel="1"/>
    <col min="8" max="8" width="15.54296875" style="1" customWidth="1" collapsed="1"/>
    <col min="9" max="12" width="9.54296875" style="1" hidden="1" customWidth="1" outlineLevel="1"/>
    <col min="13" max="13" width="15.54296875" style="1" customWidth="1" collapsed="1"/>
    <col min="14" max="17" width="9.54296875" style="1" hidden="1" customWidth="1" outlineLevel="1"/>
    <col min="18" max="18" width="15.54296875" style="1" customWidth="1" collapsed="1"/>
    <col min="19" max="22" width="9.54296875" style="1" hidden="1" customWidth="1" outlineLevel="1"/>
    <col min="23" max="23" width="15.54296875" style="1" customWidth="1" collapsed="1"/>
    <col min="24" max="27" width="9.54296875" style="1" hidden="1" customWidth="1" outlineLevel="1"/>
    <col min="28" max="28" width="15.54296875" style="1" customWidth="1" collapsed="1"/>
    <col min="29" max="32" width="9.54296875" style="1" hidden="1" customWidth="1" outlineLevel="1"/>
    <col min="33" max="33" width="15.54296875" style="1" customWidth="1" collapsed="1"/>
    <col min="34" max="37" width="9.54296875" style="1" hidden="1" customWidth="1" outlineLevel="1"/>
    <col min="38" max="38" width="15.54296875" style="1" customWidth="1" collapsed="1"/>
    <col min="39" max="42" width="9.54296875" style="1" customWidth="1" outlineLevel="1"/>
    <col min="43" max="43" width="15.54296875" style="1" customWidth="1"/>
    <col min="44" max="16384" width="8.54296875" style="1"/>
  </cols>
  <sheetData>
    <row r="1" spans="3:44" s="10" customFormat="1" ht="15" customHeight="1">
      <c r="C1" s="25" t="s">
        <v>0</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row>
    <row r="2" spans="3:44" s="10" customFormat="1" ht="15" customHeight="1">
      <c r="C2" s="25" t="s">
        <v>1</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row>
    <row r="3" spans="3:44" s="10" customFormat="1" ht="15" customHeight="1">
      <c r="C3" s="25"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row>
    <row r="4" spans="3:44" s="10" customFormat="1" ht="15" customHeight="1">
      <c r="C4" s="122"/>
      <c r="D4" s="456" t="s">
        <v>3</v>
      </c>
      <c r="E4" s="456"/>
      <c r="F4" s="456"/>
      <c r="G4" s="456"/>
      <c r="H4" s="457"/>
      <c r="I4" s="458">
        <v>2020</v>
      </c>
      <c r="J4" s="453"/>
      <c r="K4" s="453"/>
      <c r="L4" s="453"/>
      <c r="M4" s="454"/>
      <c r="N4" s="453">
        <v>2021</v>
      </c>
      <c r="O4" s="453"/>
      <c r="P4" s="453"/>
      <c r="Q4" s="453"/>
      <c r="R4" s="454"/>
      <c r="S4" s="453" t="s">
        <v>4</v>
      </c>
      <c r="T4" s="453"/>
      <c r="U4" s="453"/>
      <c r="V4" s="453"/>
      <c r="W4" s="454"/>
      <c r="X4" s="453" t="s">
        <v>5</v>
      </c>
      <c r="Y4" s="453"/>
      <c r="Z4" s="453"/>
      <c r="AA4" s="453"/>
      <c r="AB4" s="454"/>
      <c r="AC4" s="453">
        <v>2024</v>
      </c>
      <c r="AD4" s="453"/>
      <c r="AE4" s="453"/>
      <c r="AF4" s="453"/>
      <c r="AG4" s="454"/>
      <c r="AH4" s="453">
        <v>2025</v>
      </c>
      <c r="AI4" s="458"/>
      <c r="AJ4" s="458"/>
      <c r="AK4" s="458"/>
      <c r="AL4" s="459"/>
      <c r="AM4" s="453">
        <v>2026</v>
      </c>
      <c r="AN4" s="458"/>
      <c r="AO4" s="458"/>
      <c r="AP4" s="458"/>
      <c r="AQ4" s="459"/>
    </row>
    <row r="5" spans="3:44" s="10" customFormat="1" ht="15" customHeight="1">
      <c r="C5" s="116"/>
      <c r="D5" s="20" t="s">
        <v>6</v>
      </c>
      <c r="E5" s="21" t="s">
        <v>7</v>
      </c>
      <c r="F5" s="21" t="s">
        <v>8</v>
      </c>
      <c r="G5" s="21" t="s">
        <v>9</v>
      </c>
      <c r="H5" s="22" t="s">
        <v>10</v>
      </c>
      <c r="I5" s="21" t="s">
        <v>6</v>
      </c>
      <c r="J5" s="21" t="s">
        <v>7</v>
      </c>
      <c r="K5" s="21" t="s">
        <v>8</v>
      </c>
      <c r="L5" s="21" t="s">
        <v>9</v>
      </c>
      <c r="M5" s="22" t="s">
        <v>10</v>
      </c>
      <c r="N5" s="20" t="s">
        <v>6</v>
      </c>
      <c r="O5" s="21" t="s">
        <v>7</v>
      </c>
      <c r="P5" s="21" t="s">
        <v>8</v>
      </c>
      <c r="Q5" s="21" t="s">
        <v>9</v>
      </c>
      <c r="R5" s="22" t="s">
        <v>10</v>
      </c>
      <c r="S5" s="20" t="s">
        <v>6</v>
      </c>
      <c r="T5" s="21" t="s">
        <v>7</v>
      </c>
      <c r="U5" s="21" t="s">
        <v>8</v>
      </c>
      <c r="V5" s="21" t="s">
        <v>9</v>
      </c>
      <c r="W5" s="22" t="s">
        <v>10</v>
      </c>
      <c r="X5" s="20" t="s">
        <v>6</v>
      </c>
      <c r="Y5" s="21" t="s">
        <v>7</v>
      </c>
      <c r="Z5" s="21" t="s">
        <v>8</v>
      </c>
      <c r="AA5" s="21" t="s">
        <v>9</v>
      </c>
      <c r="AB5" s="22" t="s">
        <v>10</v>
      </c>
      <c r="AC5" s="20" t="s">
        <v>6</v>
      </c>
      <c r="AD5" s="21" t="s">
        <v>7</v>
      </c>
      <c r="AE5" s="21" t="s">
        <v>8</v>
      </c>
      <c r="AF5" s="21" t="s">
        <v>9</v>
      </c>
      <c r="AG5" s="24" t="s">
        <v>10</v>
      </c>
      <c r="AH5" s="20" t="s">
        <v>6</v>
      </c>
      <c r="AI5" s="21" t="s">
        <v>7</v>
      </c>
      <c r="AJ5" s="21" t="s">
        <v>8</v>
      </c>
      <c r="AK5" s="21" t="s">
        <v>9</v>
      </c>
      <c r="AL5" s="24" t="s">
        <v>10</v>
      </c>
      <c r="AM5" s="20" t="s">
        <v>6</v>
      </c>
      <c r="AN5" s="21" t="s">
        <v>7</v>
      </c>
      <c r="AO5" s="21" t="s">
        <v>8</v>
      </c>
      <c r="AP5" s="21" t="s">
        <v>9</v>
      </c>
      <c r="AQ5" s="24" t="s">
        <v>11</v>
      </c>
    </row>
    <row r="6" spans="3:44" s="10" customFormat="1" ht="15" customHeight="1">
      <c r="C6" s="118" t="s">
        <v>12</v>
      </c>
      <c r="D6" s="147">
        <v>88</v>
      </c>
      <c r="E6" s="148">
        <v>71</v>
      </c>
      <c r="F6" s="148">
        <v>95</v>
      </c>
      <c r="G6" s="148">
        <v>96</v>
      </c>
      <c r="H6" s="149">
        <v>350</v>
      </c>
      <c r="I6" s="284">
        <v>82</v>
      </c>
      <c r="J6" s="148">
        <v>112</v>
      </c>
      <c r="K6" s="148">
        <v>129</v>
      </c>
      <c r="L6" s="148">
        <v>131</v>
      </c>
      <c r="M6" s="149">
        <v>454</v>
      </c>
      <c r="N6" s="147">
        <v>141</v>
      </c>
      <c r="O6" s="148">
        <v>128</v>
      </c>
      <c r="P6" s="148">
        <v>151</v>
      </c>
      <c r="Q6" s="148">
        <v>162</v>
      </c>
      <c r="R6" s="149">
        <v>582</v>
      </c>
      <c r="S6" s="147">
        <v>182</v>
      </c>
      <c r="T6" s="287">
        <v>150</v>
      </c>
      <c r="U6" s="148">
        <v>171</v>
      </c>
      <c r="V6" s="148">
        <v>187</v>
      </c>
      <c r="W6" s="149">
        <v>689</v>
      </c>
      <c r="X6" s="284">
        <v>197</v>
      </c>
      <c r="Y6" s="148">
        <v>170</v>
      </c>
      <c r="Z6" s="148">
        <v>196</v>
      </c>
      <c r="AA6" s="148">
        <v>207</v>
      </c>
      <c r="AB6" s="149">
        <v>771</v>
      </c>
      <c r="AC6" s="147">
        <v>218</v>
      </c>
      <c r="AD6" s="148">
        <v>195</v>
      </c>
      <c r="AE6" s="148">
        <v>207</v>
      </c>
      <c r="AF6" s="148">
        <v>237</v>
      </c>
      <c r="AG6" s="149">
        <v>857</v>
      </c>
      <c r="AH6" s="147">
        <v>250</v>
      </c>
      <c r="AI6" s="148">
        <v>194</v>
      </c>
      <c r="AJ6" s="148">
        <v>222</v>
      </c>
      <c r="AK6" s="148">
        <v>251</v>
      </c>
      <c r="AL6" s="149">
        <v>917</v>
      </c>
      <c r="AM6" s="148">
        <v>253</v>
      </c>
      <c r="AN6" s="148"/>
      <c r="AO6" s="148"/>
      <c r="AP6" s="148"/>
      <c r="AQ6" s="149">
        <v>253</v>
      </c>
      <c r="AR6" s="442"/>
    </row>
    <row r="7" spans="3:44" s="10" customFormat="1" ht="15" customHeight="1">
      <c r="C7" s="118" t="s">
        <v>13</v>
      </c>
      <c r="D7" s="153">
        <v>0</v>
      </c>
      <c r="E7" s="152">
        <v>0</v>
      </c>
      <c r="F7" s="152">
        <v>0</v>
      </c>
      <c r="G7" s="152">
        <v>0</v>
      </c>
      <c r="H7" s="154">
        <v>0</v>
      </c>
      <c r="I7" s="153">
        <v>0</v>
      </c>
      <c r="J7" s="152">
        <v>0</v>
      </c>
      <c r="K7" s="152">
        <v>0</v>
      </c>
      <c r="L7" s="152">
        <v>0</v>
      </c>
      <c r="M7" s="154">
        <v>0</v>
      </c>
      <c r="N7" s="153">
        <v>0</v>
      </c>
      <c r="O7" s="152">
        <v>0</v>
      </c>
      <c r="P7" s="152">
        <v>0</v>
      </c>
      <c r="Q7" s="152">
        <v>0</v>
      </c>
      <c r="R7" s="154">
        <v>0</v>
      </c>
      <c r="S7" s="153">
        <v>0</v>
      </c>
      <c r="T7" s="155">
        <v>0</v>
      </c>
      <c r="U7" s="152">
        <v>43</v>
      </c>
      <c r="V7" s="152">
        <v>47</v>
      </c>
      <c r="W7" s="154">
        <v>90</v>
      </c>
      <c r="X7" s="153">
        <v>48</v>
      </c>
      <c r="Y7" s="152">
        <v>37</v>
      </c>
      <c r="Z7" s="152">
        <v>58</v>
      </c>
      <c r="AA7" s="152">
        <v>60</v>
      </c>
      <c r="AB7" s="154">
        <v>203</v>
      </c>
      <c r="AC7" s="153">
        <v>71</v>
      </c>
      <c r="AD7" s="152">
        <v>48</v>
      </c>
      <c r="AE7" s="152">
        <v>91</v>
      </c>
      <c r="AF7" s="152">
        <v>74</v>
      </c>
      <c r="AG7" s="154">
        <v>284</v>
      </c>
      <c r="AH7" s="153">
        <v>85</v>
      </c>
      <c r="AI7" s="152">
        <v>57</v>
      </c>
      <c r="AJ7" s="152">
        <v>96</v>
      </c>
      <c r="AK7" s="152">
        <v>95</v>
      </c>
      <c r="AL7" s="154">
        <v>332</v>
      </c>
      <c r="AM7" s="152">
        <v>98</v>
      </c>
      <c r="AN7" s="152"/>
      <c r="AO7" s="152"/>
      <c r="AP7" s="152"/>
      <c r="AQ7" s="154">
        <v>98</v>
      </c>
    </row>
    <row r="8" spans="3:44" s="10" customFormat="1" ht="15" customHeight="1">
      <c r="C8" s="118" t="s">
        <v>14</v>
      </c>
      <c r="D8" s="153">
        <v>68</v>
      </c>
      <c r="E8" s="152">
        <v>68</v>
      </c>
      <c r="F8" s="152">
        <v>69</v>
      </c>
      <c r="G8" s="152">
        <v>70</v>
      </c>
      <c r="H8" s="154">
        <v>274</v>
      </c>
      <c r="I8" s="153">
        <v>69</v>
      </c>
      <c r="J8" s="152">
        <v>76</v>
      </c>
      <c r="K8" s="152">
        <v>63</v>
      </c>
      <c r="L8" s="152">
        <v>77</v>
      </c>
      <c r="M8" s="154">
        <v>285</v>
      </c>
      <c r="N8" s="153">
        <v>72</v>
      </c>
      <c r="O8" s="152">
        <v>76</v>
      </c>
      <c r="P8" s="152">
        <v>79</v>
      </c>
      <c r="Q8" s="152">
        <v>78</v>
      </c>
      <c r="R8" s="154">
        <v>304</v>
      </c>
      <c r="S8" s="153">
        <v>80</v>
      </c>
      <c r="T8" s="155">
        <v>77</v>
      </c>
      <c r="U8" s="152">
        <v>75</v>
      </c>
      <c r="V8" s="152">
        <v>73</v>
      </c>
      <c r="W8" s="154">
        <v>305</v>
      </c>
      <c r="X8" s="153">
        <v>71</v>
      </c>
      <c r="Y8" s="152">
        <v>70</v>
      </c>
      <c r="Z8" s="152">
        <v>71</v>
      </c>
      <c r="AA8" s="152">
        <v>68</v>
      </c>
      <c r="AB8" s="154">
        <v>279</v>
      </c>
      <c r="AC8" s="153">
        <v>69</v>
      </c>
      <c r="AD8" s="152">
        <v>64</v>
      </c>
      <c r="AE8" s="152">
        <v>68</v>
      </c>
      <c r="AF8" s="152">
        <v>61</v>
      </c>
      <c r="AG8" s="154">
        <v>262</v>
      </c>
      <c r="AH8" s="153">
        <v>61</v>
      </c>
      <c r="AI8" s="152">
        <v>56</v>
      </c>
      <c r="AJ8" s="152">
        <v>68</v>
      </c>
      <c r="AK8" s="152">
        <v>65</v>
      </c>
      <c r="AL8" s="154">
        <v>250</v>
      </c>
      <c r="AM8" s="152">
        <v>59</v>
      </c>
      <c r="AN8" s="152"/>
      <c r="AO8" s="152"/>
      <c r="AP8" s="152"/>
      <c r="AQ8" s="154">
        <v>59</v>
      </c>
    </row>
    <row r="9" spans="3:44" s="10" customFormat="1" ht="15" customHeight="1">
      <c r="C9" s="118" t="s">
        <v>15</v>
      </c>
      <c r="D9" s="153">
        <v>0</v>
      </c>
      <c r="E9" s="152">
        <v>0</v>
      </c>
      <c r="F9" s="152">
        <v>0</v>
      </c>
      <c r="G9" s="152">
        <v>0</v>
      </c>
      <c r="H9" s="154">
        <v>0</v>
      </c>
      <c r="I9" s="153">
        <v>0</v>
      </c>
      <c r="J9" s="152">
        <v>0</v>
      </c>
      <c r="K9" s="152">
        <v>0</v>
      </c>
      <c r="L9" s="197">
        <v>0</v>
      </c>
      <c r="M9" s="337">
        <v>0</v>
      </c>
      <c r="N9" s="153">
        <v>2</v>
      </c>
      <c r="O9" s="152">
        <v>3</v>
      </c>
      <c r="P9" s="152">
        <v>6</v>
      </c>
      <c r="Q9" s="152">
        <v>6</v>
      </c>
      <c r="R9" s="154">
        <v>16</v>
      </c>
      <c r="S9" s="153">
        <v>9</v>
      </c>
      <c r="T9" s="155">
        <v>8</v>
      </c>
      <c r="U9" s="152">
        <v>10</v>
      </c>
      <c r="V9" s="152">
        <v>14</v>
      </c>
      <c r="W9" s="154">
        <v>41</v>
      </c>
      <c r="X9" s="153">
        <v>18</v>
      </c>
      <c r="Y9" s="152">
        <v>13</v>
      </c>
      <c r="Z9" s="152">
        <v>16</v>
      </c>
      <c r="AA9" s="152">
        <v>20</v>
      </c>
      <c r="AB9" s="154">
        <v>66</v>
      </c>
      <c r="AC9" s="153">
        <v>45</v>
      </c>
      <c r="AD9" s="152">
        <v>25</v>
      </c>
      <c r="AE9" s="152">
        <v>48</v>
      </c>
      <c r="AF9" s="152">
        <v>56</v>
      </c>
      <c r="AG9" s="154">
        <v>174</v>
      </c>
      <c r="AH9" s="153">
        <v>53</v>
      </c>
      <c r="AI9" s="152">
        <v>33</v>
      </c>
      <c r="AJ9" s="152">
        <v>52</v>
      </c>
      <c r="AK9" s="152">
        <v>64</v>
      </c>
      <c r="AL9" s="154">
        <v>202</v>
      </c>
      <c r="AM9" s="152">
        <v>80</v>
      </c>
      <c r="AN9" s="152"/>
      <c r="AO9" s="152"/>
      <c r="AP9" s="152"/>
      <c r="AQ9" s="154">
        <v>80</v>
      </c>
    </row>
    <row r="10" spans="3:44" s="10" customFormat="1" ht="15" customHeight="1">
      <c r="C10" s="118" t="s">
        <v>16</v>
      </c>
      <c r="D10" s="153">
        <v>23</v>
      </c>
      <c r="E10" s="152">
        <v>22</v>
      </c>
      <c r="F10" s="152">
        <v>26</v>
      </c>
      <c r="G10" s="152">
        <v>28</v>
      </c>
      <c r="H10" s="154">
        <v>99</v>
      </c>
      <c r="I10" s="153">
        <v>29</v>
      </c>
      <c r="J10" s="152">
        <v>28</v>
      </c>
      <c r="K10" s="152">
        <v>32</v>
      </c>
      <c r="L10" s="152">
        <v>32</v>
      </c>
      <c r="M10" s="154">
        <v>121</v>
      </c>
      <c r="N10" s="153">
        <v>34</v>
      </c>
      <c r="O10" s="152">
        <v>29</v>
      </c>
      <c r="P10" s="152">
        <v>33</v>
      </c>
      <c r="Q10" s="152">
        <v>34</v>
      </c>
      <c r="R10" s="154">
        <v>130</v>
      </c>
      <c r="S10" s="153">
        <v>36</v>
      </c>
      <c r="T10" s="155">
        <v>43</v>
      </c>
      <c r="U10" s="152">
        <v>38</v>
      </c>
      <c r="V10" s="152">
        <v>38</v>
      </c>
      <c r="W10" s="154">
        <v>154</v>
      </c>
      <c r="X10" s="153">
        <v>36</v>
      </c>
      <c r="Y10" s="152">
        <v>33</v>
      </c>
      <c r="Z10" s="152">
        <v>39</v>
      </c>
      <c r="AA10" s="152">
        <v>38</v>
      </c>
      <c r="AB10" s="154">
        <v>146</v>
      </c>
      <c r="AC10" s="153">
        <v>41</v>
      </c>
      <c r="AD10" s="152">
        <v>39</v>
      </c>
      <c r="AE10" s="152">
        <v>43</v>
      </c>
      <c r="AF10" s="152">
        <v>46</v>
      </c>
      <c r="AG10" s="154">
        <v>169</v>
      </c>
      <c r="AH10" s="153">
        <v>52</v>
      </c>
      <c r="AI10" s="152">
        <v>42</v>
      </c>
      <c r="AJ10" s="152">
        <v>50</v>
      </c>
      <c r="AK10" s="152">
        <v>53</v>
      </c>
      <c r="AL10" s="154">
        <v>197</v>
      </c>
      <c r="AM10" s="152">
        <v>51</v>
      </c>
      <c r="AN10" s="152"/>
      <c r="AO10" s="152"/>
      <c r="AP10" s="152"/>
      <c r="AQ10" s="154">
        <v>51</v>
      </c>
    </row>
    <row r="11" spans="3:44" s="10" customFormat="1" ht="15" customHeight="1">
      <c r="C11" s="118" t="s">
        <v>17</v>
      </c>
      <c r="D11" s="153">
        <v>0</v>
      </c>
      <c r="E11" s="152">
        <v>0</v>
      </c>
      <c r="F11" s="152">
        <v>0</v>
      </c>
      <c r="G11" s="152">
        <v>0</v>
      </c>
      <c r="H11" s="154">
        <v>0</v>
      </c>
      <c r="I11" s="153">
        <v>0</v>
      </c>
      <c r="J11" s="152">
        <v>0</v>
      </c>
      <c r="K11" s="152">
        <v>0</v>
      </c>
      <c r="L11" s="152">
        <v>0</v>
      </c>
      <c r="M11" s="154">
        <v>0</v>
      </c>
      <c r="N11" s="153">
        <v>0</v>
      </c>
      <c r="O11" s="152">
        <v>0</v>
      </c>
      <c r="P11" s="152">
        <v>17</v>
      </c>
      <c r="Q11" s="152">
        <v>19</v>
      </c>
      <c r="R11" s="154">
        <v>36</v>
      </c>
      <c r="S11" s="153">
        <v>28</v>
      </c>
      <c r="T11" s="155">
        <v>18</v>
      </c>
      <c r="U11" s="152">
        <v>21</v>
      </c>
      <c r="V11" s="152">
        <v>29</v>
      </c>
      <c r="W11" s="154">
        <v>97</v>
      </c>
      <c r="X11" s="153">
        <v>32</v>
      </c>
      <c r="Y11" s="152">
        <v>22</v>
      </c>
      <c r="Z11" s="152">
        <v>27</v>
      </c>
      <c r="AA11" s="152">
        <v>35</v>
      </c>
      <c r="AB11" s="154">
        <v>116</v>
      </c>
      <c r="AC11" s="153">
        <v>36</v>
      </c>
      <c r="AD11" s="152">
        <v>30</v>
      </c>
      <c r="AE11" s="152">
        <v>34</v>
      </c>
      <c r="AF11" s="152">
        <v>39</v>
      </c>
      <c r="AG11" s="154">
        <v>140</v>
      </c>
      <c r="AH11" s="153">
        <v>36</v>
      </c>
      <c r="AI11" s="152">
        <v>37</v>
      </c>
      <c r="AJ11" s="152">
        <v>49</v>
      </c>
      <c r="AK11" s="152">
        <v>56</v>
      </c>
      <c r="AL11" s="154">
        <v>178</v>
      </c>
      <c r="AM11" s="152">
        <v>64</v>
      </c>
      <c r="AN11" s="152"/>
      <c r="AO11" s="152"/>
      <c r="AP11" s="152"/>
      <c r="AQ11" s="154">
        <v>64</v>
      </c>
    </row>
    <row r="12" spans="3:44" s="10" customFormat="1" ht="15" customHeight="1">
      <c r="C12" s="118" t="s">
        <v>18</v>
      </c>
      <c r="D12" s="153">
        <v>50</v>
      </c>
      <c r="E12" s="152">
        <v>55</v>
      </c>
      <c r="F12" s="152">
        <v>56</v>
      </c>
      <c r="G12" s="152">
        <v>63</v>
      </c>
      <c r="H12" s="154">
        <v>223</v>
      </c>
      <c r="I12" s="153">
        <v>64</v>
      </c>
      <c r="J12" s="152">
        <v>67</v>
      </c>
      <c r="K12" s="152">
        <v>64</v>
      </c>
      <c r="L12" s="152">
        <v>70</v>
      </c>
      <c r="M12" s="154">
        <v>265</v>
      </c>
      <c r="N12" s="153">
        <v>73</v>
      </c>
      <c r="O12" s="152">
        <v>72</v>
      </c>
      <c r="P12" s="152">
        <v>72</v>
      </c>
      <c r="Q12" s="152">
        <v>73</v>
      </c>
      <c r="R12" s="154">
        <v>291</v>
      </c>
      <c r="S12" s="153">
        <v>72</v>
      </c>
      <c r="T12" s="155">
        <v>66</v>
      </c>
      <c r="U12" s="152">
        <v>61</v>
      </c>
      <c r="V12" s="152">
        <v>58</v>
      </c>
      <c r="W12" s="154">
        <v>258</v>
      </c>
      <c r="X12" s="153">
        <v>57</v>
      </c>
      <c r="Y12" s="152">
        <v>52</v>
      </c>
      <c r="Z12" s="155">
        <v>51</v>
      </c>
      <c r="AA12" s="152">
        <v>50</v>
      </c>
      <c r="AB12" s="154">
        <v>210</v>
      </c>
      <c r="AC12" s="153">
        <v>50</v>
      </c>
      <c r="AD12" s="152">
        <v>49</v>
      </c>
      <c r="AE12" s="155">
        <v>46</v>
      </c>
      <c r="AF12" s="155">
        <v>46</v>
      </c>
      <c r="AG12" s="154">
        <v>191</v>
      </c>
      <c r="AH12" s="153">
        <v>46</v>
      </c>
      <c r="AI12" s="152">
        <v>44</v>
      </c>
      <c r="AJ12" s="152">
        <v>41</v>
      </c>
      <c r="AK12" s="152">
        <v>40</v>
      </c>
      <c r="AL12" s="154">
        <v>170</v>
      </c>
      <c r="AM12" s="152">
        <v>38</v>
      </c>
      <c r="AN12" s="152"/>
      <c r="AO12" s="152"/>
      <c r="AP12" s="152"/>
      <c r="AQ12" s="154">
        <v>38</v>
      </c>
    </row>
    <row r="13" spans="3:44" s="10" customFormat="1" ht="15" customHeight="1">
      <c r="C13" s="118" t="s">
        <v>19</v>
      </c>
      <c r="D13" s="153">
        <v>0</v>
      </c>
      <c r="E13" s="152">
        <v>16</v>
      </c>
      <c r="F13" s="152">
        <v>26</v>
      </c>
      <c r="G13" s="152">
        <v>30</v>
      </c>
      <c r="H13" s="154">
        <v>71</v>
      </c>
      <c r="I13" s="153">
        <v>29</v>
      </c>
      <c r="J13" s="152">
        <v>22</v>
      </c>
      <c r="K13" s="152">
        <v>33</v>
      </c>
      <c r="L13" s="152">
        <v>34</v>
      </c>
      <c r="M13" s="154">
        <v>118</v>
      </c>
      <c r="N13" s="153">
        <v>36</v>
      </c>
      <c r="O13" s="152">
        <v>27</v>
      </c>
      <c r="P13" s="152">
        <v>40</v>
      </c>
      <c r="Q13" s="152">
        <v>40</v>
      </c>
      <c r="R13" s="154">
        <v>143</v>
      </c>
      <c r="S13" s="153">
        <v>39</v>
      </c>
      <c r="T13" s="155">
        <v>29</v>
      </c>
      <c r="U13" s="152">
        <v>41</v>
      </c>
      <c r="V13" s="152">
        <v>40</v>
      </c>
      <c r="W13" s="154">
        <v>150</v>
      </c>
      <c r="X13" s="153">
        <v>41</v>
      </c>
      <c r="Y13" s="152">
        <v>32</v>
      </c>
      <c r="Z13" s="152">
        <v>45</v>
      </c>
      <c r="AA13" s="152">
        <v>44</v>
      </c>
      <c r="AB13" s="154">
        <v>161</v>
      </c>
      <c r="AC13" s="153">
        <v>43</v>
      </c>
      <c r="AD13" s="152">
        <v>30</v>
      </c>
      <c r="AE13" s="152">
        <v>42</v>
      </c>
      <c r="AF13" s="152">
        <v>44</v>
      </c>
      <c r="AG13" s="154">
        <v>158</v>
      </c>
      <c r="AH13" s="153">
        <v>44</v>
      </c>
      <c r="AI13" s="152">
        <v>33</v>
      </c>
      <c r="AJ13" s="152">
        <v>38</v>
      </c>
      <c r="AK13" s="152">
        <v>27</v>
      </c>
      <c r="AL13" s="154">
        <v>142</v>
      </c>
      <c r="AM13" s="152">
        <v>17</v>
      </c>
      <c r="AN13" s="152"/>
      <c r="AO13" s="152"/>
      <c r="AP13" s="152"/>
      <c r="AQ13" s="154">
        <v>17</v>
      </c>
    </row>
    <row r="14" spans="3:44" s="10" customFormat="1" ht="15" customHeight="1">
      <c r="C14" s="118" t="s">
        <v>20</v>
      </c>
      <c r="D14" s="153">
        <v>0</v>
      </c>
      <c r="E14" s="152">
        <v>0</v>
      </c>
      <c r="F14" s="152">
        <v>0</v>
      </c>
      <c r="G14" s="152">
        <v>0</v>
      </c>
      <c r="H14" s="154">
        <v>0</v>
      </c>
      <c r="I14" s="153">
        <v>0</v>
      </c>
      <c r="J14" s="152">
        <v>0</v>
      </c>
      <c r="K14" s="152">
        <v>0</v>
      </c>
      <c r="L14" s="152">
        <v>0</v>
      </c>
      <c r="M14" s="154">
        <v>0</v>
      </c>
      <c r="N14" s="153">
        <v>0</v>
      </c>
      <c r="O14" s="152">
        <v>0</v>
      </c>
      <c r="P14" s="152">
        <v>0</v>
      </c>
      <c r="Q14" s="152">
        <v>0</v>
      </c>
      <c r="R14" s="154">
        <v>0</v>
      </c>
      <c r="S14" s="153">
        <v>0</v>
      </c>
      <c r="T14" s="152">
        <v>0</v>
      </c>
      <c r="U14" s="152">
        <v>0</v>
      </c>
      <c r="V14" s="152">
        <v>0</v>
      </c>
      <c r="W14" s="154">
        <v>0</v>
      </c>
      <c r="X14" s="153">
        <v>0</v>
      </c>
      <c r="Y14" s="152">
        <v>0</v>
      </c>
      <c r="Z14" s="152">
        <v>0</v>
      </c>
      <c r="AA14" s="152">
        <v>0</v>
      </c>
      <c r="AB14" s="154">
        <v>0</v>
      </c>
      <c r="AC14" s="153">
        <v>0</v>
      </c>
      <c r="AD14" s="152">
        <v>0</v>
      </c>
      <c r="AE14" s="152">
        <v>0</v>
      </c>
      <c r="AF14" s="152">
        <v>5</v>
      </c>
      <c r="AG14" s="154">
        <v>5</v>
      </c>
      <c r="AH14" s="153">
        <v>20</v>
      </c>
      <c r="AI14" s="152">
        <v>26</v>
      </c>
      <c r="AJ14" s="152">
        <v>33</v>
      </c>
      <c r="AK14" s="152">
        <v>39</v>
      </c>
      <c r="AL14" s="154">
        <v>118</v>
      </c>
      <c r="AM14" s="152">
        <v>47</v>
      </c>
      <c r="AN14" s="152"/>
      <c r="AO14" s="152"/>
      <c r="AP14" s="152"/>
      <c r="AQ14" s="154">
        <v>47</v>
      </c>
    </row>
    <row r="15" spans="3:44" s="10" customFormat="1" ht="15" customHeight="1">
      <c r="C15" s="118" t="s">
        <v>21</v>
      </c>
      <c r="D15" s="153">
        <v>0</v>
      </c>
      <c r="E15" s="152">
        <v>0</v>
      </c>
      <c r="F15" s="152">
        <v>0</v>
      </c>
      <c r="G15" s="152">
        <v>0</v>
      </c>
      <c r="H15" s="154">
        <v>0</v>
      </c>
      <c r="I15" s="153">
        <v>0</v>
      </c>
      <c r="J15" s="152">
        <v>0</v>
      </c>
      <c r="K15" s="152">
        <v>0</v>
      </c>
      <c r="L15" s="152">
        <v>0</v>
      </c>
      <c r="M15" s="154">
        <v>0</v>
      </c>
      <c r="N15" s="153">
        <v>0</v>
      </c>
      <c r="O15" s="152">
        <v>10</v>
      </c>
      <c r="P15" s="152">
        <v>12</v>
      </c>
      <c r="Q15" s="152">
        <v>12</v>
      </c>
      <c r="R15" s="154">
        <v>34</v>
      </c>
      <c r="S15" s="153">
        <v>13</v>
      </c>
      <c r="T15" s="155">
        <v>13</v>
      </c>
      <c r="U15" s="152">
        <v>15</v>
      </c>
      <c r="V15" s="152">
        <v>15</v>
      </c>
      <c r="W15" s="154">
        <v>55</v>
      </c>
      <c r="X15" s="153">
        <v>16</v>
      </c>
      <c r="Y15" s="152">
        <v>15</v>
      </c>
      <c r="Z15" s="152">
        <v>17</v>
      </c>
      <c r="AA15" s="152">
        <v>18</v>
      </c>
      <c r="AB15" s="154">
        <v>66</v>
      </c>
      <c r="AC15" s="153">
        <v>18</v>
      </c>
      <c r="AD15" s="152">
        <v>17</v>
      </c>
      <c r="AE15" s="152">
        <v>19</v>
      </c>
      <c r="AF15" s="152">
        <v>20</v>
      </c>
      <c r="AG15" s="154">
        <v>73</v>
      </c>
      <c r="AH15" s="153">
        <v>21</v>
      </c>
      <c r="AI15" s="152">
        <v>20</v>
      </c>
      <c r="AJ15" s="152">
        <v>21</v>
      </c>
      <c r="AK15" s="152">
        <v>22</v>
      </c>
      <c r="AL15" s="154">
        <v>85</v>
      </c>
      <c r="AM15" s="152">
        <v>23</v>
      </c>
      <c r="AN15" s="152"/>
      <c r="AO15" s="152"/>
      <c r="AP15" s="152"/>
      <c r="AQ15" s="154">
        <v>23</v>
      </c>
    </row>
    <row r="16" spans="3:44" s="10" customFormat="1" ht="15" customHeight="1">
      <c r="C16" s="118" t="s">
        <v>22</v>
      </c>
      <c r="D16" s="153">
        <v>0</v>
      </c>
      <c r="E16" s="152">
        <v>0</v>
      </c>
      <c r="F16" s="152">
        <v>0</v>
      </c>
      <c r="G16" s="152">
        <v>0</v>
      </c>
      <c r="H16" s="154">
        <v>0</v>
      </c>
      <c r="I16" s="153">
        <v>0</v>
      </c>
      <c r="J16" s="152">
        <v>0</v>
      </c>
      <c r="K16" s="152">
        <v>0</v>
      </c>
      <c r="L16" s="152">
        <v>0</v>
      </c>
      <c r="M16" s="154">
        <v>0</v>
      </c>
      <c r="N16" s="153">
        <v>0</v>
      </c>
      <c r="O16" s="152">
        <v>0</v>
      </c>
      <c r="P16" s="152">
        <v>0</v>
      </c>
      <c r="Q16" s="152">
        <v>0</v>
      </c>
      <c r="R16" s="154">
        <v>0</v>
      </c>
      <c r="S16" s="153">
        <v>0</v>
      </c>
      <c r="T16" s="155">
        <v>0</v>
      </c>
      <c r="U16" s="152">
        <v>0</v>
      </c>
      <c r="V16" s="152">
        <v>0</v>
      </c>
      <c r="W16" s="154">
        <v>0</v>
      </c>
      <c r="X16" s="153">
        <v>0</v>
      </c>
      <c r="Y16" s="152">
        <v>13</v>
      </c>
      <c r="Z16" s="152">
        <v>15</v>
      </c>
      <c r="AA16" s="152">
        <v>17</v>
      </c>
      <c r="AB16" s="154">
        <v>45</v>
      </c>
      <c r="AC16" s="153">
        <v>7</v>
      </c>
      <c r="AD16" s="152">
        <v>10</v>
      </c>
      <c r="AE16" s="152">
        <v>14</v>
      </c>
      <c r="AF16" s="152">
        <v>15</v>
      </c>
      <c r="AG16" s="154">
        <v>45</v>
      </c>
      <c r="AH16" s="153">
        <v>13</v>
      </c>
      <c r="AI16" s="152">
        <v>12</v>
      </c>
      <c r="AJ16" s="152">
        <v>14</v>
      </c>
      <c r="AK16" s="152">
        <v>14</v>
      </c>
      <c r="AL16" s="154">
        <v>52</v>
      </c>
      <c r="AM16" s="152">
        <v>12</v>
      </c>
      <c r="AN16" s="152"/>
      <c r="AO16" s="152"/>
      <c r="AP16" s="152"/>
      <c r="AQ16" s="154">
        <v>12</v>
      </c>
    </row>
    <row r="17" spans="3:50" s="10" customFormat="1" ht="15" customHeight="1">
      <c r="C17" s="118" t="s">
        <v>23</v>
      </c>
      <c r="D17" s="153">
        <v>0</v>
      </c>
      <c r="E17" s="152">
        <v>0</v>
      </c>
      <c r="F17" s="152">
        <v>0</v>
      </c>
      <c r="G17" s="152">
        <v>0</v>
      </c>
      <c r="H17" s="154">
        <v>0</v>
      </c>
      <c r="I17" s="153">
        <v>0</v>
      </c>
      <c r="J17" s="152">
        <v>0</v>
      </c>
      <c r="K17" s="152">
        <v>1</v>
      </c>
      <c r="L17" s="152">
        <v>2</v>
      </c>
      <c r="M17" s="154">
        <v>2</v>
      </c>
      <c r="N17" s="153">
        <v>2</v>
      </c>
      <c r="O17" s="152">
        <v>2</v>
      </c>
      <c r="P17" s="152">
        <v>2</v>
      </c>
      <c r="Q17" s="152">
        <v>4</v>
      </c>
      <c r="R17" s="154">
        <v>11</v>
      </c>
      <c r="S17" s="153">
        <v>4</v>
      </c>
      <c r="T17" s="155">
        <v>5</v>
      </c>
      <c r="U17" s="152">
        <v>5</v>
      </c>
      <c r="V17" s="152">
        <v>6</v>
      </c>
      <c r="W17" s="154">
        <v>20</v>
      </c>
      <c r="X17" s="153">
        <v>7</v>
      </c>
      <c r="Y17" s="152">
        <v>8</v>
      </c>
      <c r="Z17" s="152">
        <v>9</v>
      </c>
      <c r="AA17" s="152">
        <v>10</v>
      </c>
      <c r="AB17" s="154">
        <v>33</v>
      </c>
      <c r="AC17" s="153">
        <v>10</v>
      </c>
      <c r="AD17" s="152">
        <v>10</v>
      </c>
      <c r="AE17" s="152">
        <v>11</v>
      </c>
      <c r="AF17" s="152">
        <v>11</v>
      </c>
      <c r="AG17" s="154">
        <v>43</v>
      </c>
      <c r="AH17" s="153">
        <v>13</v>
      </c>
      <c r="AI17" s="152">
        <v>10</v>
      </c>
      <c r="AJ17" s="152">
        <v>12</v>
      </c>
      <c r="AK17" s="152">
        <v>12</v>
      </c>
      <c r="AL17" s="154">
        <v>47</v>
      </c>
      <c r="AM17" s="152">
        <v>13</v>
      </c>
      <c r="AN17" s="152"/>
      <c r="AO17" s="152"/>
      <c r="AP17" s="152"/>
      <c r="AQ17" s="154">
        <v>13</v>
      </c>
    </row>
    <row r="18" spans="3:50" s="10" customFormat="1" ht="15" customHeight="1">
      <c r="C18" s="118" t="s">
        <v>24</v>
      </c>
      <c r="D18" s="153">
        <v>0</v>
      </c>
      <c r="E18" s="152">
        <v>0</v>
      </c>
      <c r="F18" s="152">
        <v>0</v>
      </c>
      <c r="G18" s="152">
        <v>0</v>
      </c>
      <c r="H18" s="154">
        <v>0</v>
      </c>
      <c r="I18" s="153">
        <v>0</v>
      </c>
      <c r="J18" s="152">
        <v>0</v>
      </c>
      <c r="K18" s="152">
        <v>0</v>
      </c>
      <c r="L18" s="152">
        <v>0</v>
      </c>
      <c r="M18" s="154">
        <v>0</v>
      </c>
      <c r="N18" s="153">
        <v>0</v>
      </c>
      <c r="O18" s="152">
        <v>0</v>
      </c>
      <c r="P18" s="152">
        <v>0</v>
      </c>
      <c r="Q18" s="152">
        <v>0</v>
      </c>
      <c r="R18" s="154">
        <v>0</v>
      </c>
      <c r="S18" s="153">
        <v>0</v>
      </c>
      <c r="T18" s="155">
        <v>0</v>
      </c>
      <c r="U18" s="152">
        <v>0</v>
      </c>
      <c r="V18" s="152">
        <v>0</v>
      </c>
      <c r="W18" s="154">
        <v>0</v>
      </c>
      <c r="X18" s="153">
        <v>0</v>
      </c>
      <c r="Y18" s="152">
        <v>0</v>
      </c>
      <c r="Z18" s="152">
        <v>0</v>
      </c>
      <c r="AA18" s="152">
        <v>0</v>
      </c>
      <c r="AB18" s="154">
        <v>0</v>
      </c>
      <c r="AC18" s="153">
        <v>0</v>
      </c>
      <c r="AD18" s="152">
        <v>0</v>
      </c>
      <c r="AE18" s="152">
        <v>0</v>
      </c>
      <c r="AF18" s="152">
        <v>0</v>
      </c>
      <c r="AG18" s="154">
        <v>0</v>
      </c>
      <c r="AH18" s="153">
        <v>0</v>
      </c>
      <c r="AI18" s="152">
        <v>0</v>
      </c>
      <c r="AJ18" s="152">
        <v>0</v>
      </c>
      <c r="AK18" s="152">
        <v>10</v>
      </c>
      <c r="AL18" s="154">
        <v>10</v>
      </c>
      <c r="AM18" s="152">
        <v>17</v>
      </c>
      <c r="AN18" s="152"/>
      <c r="AO18" s="152"/>
      <c r="AP18" s="152"/>
      <c r="AQ18" s="154">
        <v>17</v>
      </c>
    </row>
    <row r="19" spans="3:50" s="10" customFormat="1" ht="15" customHeight="1">
      <c r="C19" s="118" t="s">
        <v>25</v>
      </c>
      <c r="D19" s="153"/>
      <c r="E19" s="152"/>
      <c r="F19" s="152"/>
      <c r="G19" s="152"/>
      <c r="H19" s="154">
        <v>0</v>
      </c>
      <c r="I19" s="153"/>
      <c r="J19" s="152"/>
      <c r="K19" s="152"/>
      <c r="L19" s="152"/>
      <c r="M19" s="154">
        <v>0</v>
      </c>
      <c r="N19" s="153"/>
      <c r="O19" s="152"/>
      <c r="P19" s="152"/>
      <c r="Q19" s="152"/>
      <c r="R19" s="154">
        <v>0</v>
      </c>
      <c r="S19" s="153"/>
      <c r="T19" s="155"/>
      <c r="U19" s="152"/>
      <c r="V19" s="152"/>
      <c r="W19" s="154">
        <v>0</v>
      </c>
      <c r="X19" s="153"/>
      <c r="Y19" s="152"/>
      <c r="Z19" s="152"/>
      <c r="AA19" s="152"/>
      <c r="AB19" s="154">
        <v>0</v>
      </c>
      <c r="AC19" s="153"/>
      <c r="AD19" s="152"/>
      <c r="AE19" s="152"/>
      <c r="AF19" s="152"/>
      <c r="AG19" s="154">
        <v>0</v>
      </c>
      <c r="AH19" s="153"/>
      <c r="AI19" s="152"/>
      <c r="AJ19" s="152"/>
      <c r="AK19" s="152"/>
      <c r="AL19" s="154">
        <v>0</v>
      </c>
      <c r="AM19" s="152">
        <v>8</v>
      </c>
      <c r="AN19" s="152"/>
      <c r="AO19" s="152"/>
      <c r="AP19" s="152"/>
      <c r="AQ19" s="154">
        <v>8</v>
      </c>
    </row>
    <row r="20" spans="3:50" s="26" customFormat="1" ht="15" customHeight="1">
      <c r="C20" s="117" t="s">
        <v>26</v>
      </c>
      <c r="D20" s="281">
        <v>172</v>
      </c>
      <c r="E20" s="282">
        <v>142</v>
      </c>
      <c r="F20" s="282">
        <v>148</v>
      </c>
      <c r="G20" s="282">
        <v>150</v>
      </c>
      <c r="H20" s="283">
        <v>612</v>
      </c>
      <c r="I20" s="285">
        <v>98</v>
      </c>
      <c r="J20" s="282">
        <v>139</v>
      </c>
      <c r="K20" s="282">
        <v>150</v>
      </c>
      <c r="L20" s="282">
        <v>136</v>
      </c>
      <c r="M20" s="283">
        <v>523</v>
      </c>
      <c r="N20" s="281">
        <v>140</v>
      </c>
      <c r="O20" s="282">
        <v>114</v>
      </c>
      <c r="P20" s="282">
        <v>125</v>
      </c>
      <c r="Q20" s="282">
        <v>103</v>
      </c>
      <c r="R20" s="283">
        <v>482</v>
      </c>
      <c r="S20" s="281">
        <v>117</v>
      </c>
      <c r="T20" s="286">
        <v>102</v>
      </c>
      <c r="U20" s="282">
        <v>103</v>
      </c>
      <c r="V20" s="282">
        <v>87</v>
      </c>
      <c r="W20" s="283">
        <v>410</v>
      </c>
      <c r="X20" s="285">
        <v>95</v>
      </c>
      <c r="Y20" s="282">
        <v>81</v>
      </c>
      <c r="Z20" s="282">
        <v>92</v>
      </c>
      <c r="AA20" s="282">
        <v>84</v>
      </c>
      <c r="AB20" s="283">
        <v>352</v>
      </c>
      <c r="AC20" s="285">
        <v>97</v>
      </c>
      <c r="AD20" s="282">
        <v>88</v>
      </c>
      <c r="AE20" s="282">
        <v>108</v>
      </c>
      <c r="AF20" s="282">
        <v>78</v>
      </c>
      <c r="AG20" s="283">
        <v>372</v>
      </c>
      <c r="AH20" s="285">
        <v>96</v>
      </c>
      <c r="AI20" s="282">
        <v>109</v>
      </c>
      <c r="AJ20" s="282">
        <v>114</v>
      </c>
      <c r="AK20" s="282">
        <v>109</v>
      </c>
      <c r="AL20" s="283">
        <v>427</v>
      </c>
      <c r="AM20" s="443">
        <v>108</v>
      </c>
      <c r="AN20" s="443"/>
      <c r="AO20" s="443"/>
      <c r="AP20" s="443"/>
      <c r="AQ20" s="283">
        <v>108</v>
      </c>
      <c r="AT20" s="10"/>
      <c r="AU20" s="10"/>
      <c r="AV20" s="10"/>
      <c r="AW20" s="10"/>
      <c r="AX20" s="10"/>
    </row>
    <row r="21" spans="3:50" s="10" customFormat="1" ht="15" hidden="1" customHeight="1" outlineLevel="1">
      <c r="C21" s="121" t="s">
        <v>27</v>
      </c>
      <c r="D21" s="153">
        <v>0</v>
      </c>
      <c r="E21" s="152">
        <v>0</v>
      </c>
      <c r="F21" s="152">
        <v>1</v>
      </c>
      <c r="G21" s="152">
        <v>1</v>
      </c>
      <c r="H21" s="154">
        <v>2</v>
      </c>
      <c r="I21" s="153">
        <v>1</v>
      </c>
      <c r="J21" s="152">
        <v>1</v>
      </c>
      <c r="K21" s="152">
        <v>2</v>
      </c>
      <c r="L21" s="152">
        <v>2</v>
      </c>
      <c r="M21" s="154">
        <v>6</v>
      </c>
      <c r="N21" s="153">
        <v>3</v>
      </c>
      <c r="O21" s="152">
        <v>3</v>
      </c>
      <c r="P21" s="152">
        <v>3</v>
      </c>
      <c r="Q21" s="152">
        <v>4</v>
      </c>
      <c r="R21" s="154">
        <v>12</v>
      </c>
      <c r="S21" s="153">
        <v>4</v>
      </c>
      <c r="T21" s="155">
        <v>4</v>
      </c>
      <c r="U21" s="152">
        <v>5</v>
      </c>
      <c r="V21" s="152">
        <v>5</v>
      </c>
      <c r="W21" s="154">
        <v>18</v>
      </c>
      <c r="X21" s="153">
        <v>6</v>
      </c>
      <c r="Y21" s="152">
        <v>5</v>
      </c>
      <c r="Z21" s="152">
        <v>8</v>
      </c>
      <c r="AA21" s="152">
        <v>9</v>
      </c>
      <c r="AB21" s="154">
        <v>27</v>
      </c>
      <c r="AC21" s="153">
        <v>9</v>
      </c>
      <c r="AD21" s="152">
        <v>9</v>
      </c>
      <c r="AE21" s="152">
        <v>10</v>
      </c>
      <c r="AF21" s="152">
        <v>11</v>
      </c>
      <c r="AG21" s="154">
        <v>39</v>
      </c>
      <c r="AH21" s="197">
        <v>11</v>
      </c>
      <c r="AI21" s="152">
        <v>10</v>
      </c>
      <c r="AJ21" s="152">
        <v>12</v>
      </c>
      <c r="AK21" s="152">
        <v>13</v>
      </c>
      <c r="AL21" s="154">
        <v>46</v>
      </c>
      <c r="AM21" s="152">
        <v>10</v>
      </c>
      <c r="AN21" s="152"/>
      <c r="AO21" s="152"/>
      <c r="AP21" s="152"/>
      <c r="AQ21" s="154">
        <v>10</v>
      </c>
    </row>
    <row r="22" spans="3:50" s="10" customFormat="1" ht="15" hidden="1" customHeight="1" outlineLevel="1">
      <c r="C22" s="121" t="s">
        <v>28</v>
      </c>
      <c r="D22" s="274">
        <v>0</v>
      </c>
      <c r="E22" s="288">
        <v>0</v>
      </c>
      <c r="F22" s="288">
        <v>0</v>
      </c>
      <c r="G22" s="288">
        <v>0</v>
      </c>
      <c r="H22" s="154">
        <v>0</v>
      </c>
      <c r="I22" s="153">
        <v>0</v>
      </c>
      <c r="J22" s="288">
        <v>0</v>
      </c>
      <c r="K22" s="288">
        <v>0</v>
      </c>
      <c r="L22" s="288">
        <v>0</v>
      </c>
      <c r="M22" s="154">
        <v>0</v>
      </c>
      <c r="N22" s="197">
        <v>0</v>
      </c>
      <c r="O22" s="288">
        <v>1</v>
      </c>
      <c r="P22" s="288">
        <v>3</v>
      </c>
      <c r="Q22" s="288">
        <v>3</v>
      </c>
      <c r="R22" s="154">
        <v>7</v>
      </c>
      <c r="S22" s="274">
        <v>4</v>
      </c>
      <c r="T22" s="155">
        <v>5</v>
      </c>
      <c r="U22" s="288">
        <v>6</v>
      </c>
      <c r="V22" s="288">
        <v>6</v>
      </c>
      <c r="W22" s="154">
        <v>22</v>
      </c>
      <c r="X22" s="153">
        <v>7</v>
      </c>
      <c r="Y22" s="288">
        <v>7</v>
      </c>
      <c r="Z22" s="288">
        <v>8</v>
      </c>
      <c r="AA22" s="288">
        <v>8</v>
      </c>
      <c r="AB22" s="154">
        <v>29</v>
      </c>
      <c r="AC22" s="274">
        <v>9</v>
      </c>
      <c r="AD22" s="288">
        <v>9</v>
      </c>
      <c r="AE22" s="288">
        <v>10</v>
      </c>
      <c r="AF22" s="288">
        <v>11</v>
      </c>
      <c r="AG22" s="154">
        <v>39</v>
      </c>
      <c r="AH22" s="274">
        <v>8</v>
      </c>
      <c r="AI22" s="288">
        <v>13</v>
      </c>
      <c r="AJ22" s="288">
        <v>15</v>
      </c>
      <c r="AK22" s="152">
        <v>10</v>
      </c>
      <c r="AL22" s="154">
        <v>46</v>
      </c>
      <c r="AM22" s="152">
        <v>5</v>
      </c>
      <c r="AN22" s="152"/>
      <c r="AO22" s="152"/>
      <c r="AP22" s="152"/>
      <c r="AQ22" s="154">
        <v>5</v>
      </c>
    </row>
    <row r="23" spans="3:50" s="10" customFormat="1" ht="15" hidden="1" customHeight="1" outlineLevel="1">
      <c r="C23" s="121" t="s">
        <v>29</v>
      </c>
      <c r="D23" s="153">
        <v>0</v>
      </c>
      <c r="E23" s="152">
        <v>0</v>
      </c>
      <c r="F23" s="152">
        <v>0</v>
      </c>
      <c r="G23" s="152">
        <v>0</v>
      </c>
      <c r="H23" s="154">
        <v>0</v>
      </c>
      <c r="I23" s="153">
        <v>0</v>
      </c>
      <c r="J23" s="152">
        <v>6</v>
      </c>
      <c r="K23" s="152">
        <v>7</v>
      </c>
      <c r="L23" s="152">
        <v>8</v>
      </c>
      <c r="M23" s="154">
        <v>21</v>
      </c>
      <c r="N23" s="153">
        <v>9</v>
      </c>
      <c r="O23" s="152">
        <v>9</v>
      </c>
      <c r="P23" s="152">
        <v>10</v>
      </c>
      <c r="Q23" s="152">
        <v>10</v>
      </c>
      <c r="R23" s="154">
        <v>38</v>
      </c>
      <c r="S23" s="153">
        <v>4</v>
      </c>
      <c r="T23" s="155">
        <v>10</v>
      </c>
      <c r="U23" s="152">
        <v>11</v>
      </c>
      <c r="V23" s="152">
        <v>12</v>
      </c>
      <c r="W23" s="154">
        <v>37</v>
      </c>
      <c r="X23" s="153">
        <v>0</v>
      </c>
      <c r="Y23" s="152">
        <v>14</v>
      </c>
      <c r="Z23" s="152">
        <v>15</v>
      </c>
      <c r="AA23" s="152">
        <v>4</v>
      </c>
      <c r="AB23" s="154">
        <v>33</v>
      </c>
      <c r="AC23" s="153">
        <v>0</v>
      </c>
      <c r="AD23" s="152">
        <v>19</v>
      </c>
      <c r="AE23" s="152">
        <v>14</v>
      </c>
      <c r="AF23" s="152">
        <v>0</v>
      </c>
      <c r="AG23" s="154">
        <v>33</v>
      </c>
      <c r="AH23" s="153">
        <v>0</v>
      </c>
      <c r="AI23" s="152">
        <v>22</v>
      </c>
      <c r="AJ23" s="152">
        <v>11</v>
      </c>
      <c r="AK23" s="152">
        <v>0</v>
      </c>
      <c r="AL23" s="154">
        <v>33</v>
      </c>
      <c r="AM23" s="152">
        <v>0</v>
      </c>
      <c r="AN23" s="152"/>
      <c r="AO23" s="152"/>
      <c r="AP23" s="152"/>
      <c r="AQ23" s="154">
        <v>0</v>
      </c>
    </row>
    <row r="24" spans="3:50" s="10" customFormat="1" ht="15" hidden="1" customHeight="1" outlineLevel="1">
      <c r="C24" s="121" t="s">
        <v>30</v>
      </c>
      <c r="D24" s="274">
        <v>0</v>
      </c>
      <c r="E24" s="288">
        <v>0</v>
      </c>
      <c r="F24" s="288">
        <v>0</v>
      </c>
      <c r="G24" s="288">
        <v>0</v>
      </c>
      <c r="H24" s="154">
        <v>0</v>
      </c>
      <c r="I24" s="153">
        <v>0</v>
      </c>
      <c r="J24" s="288">
        <v>0</v>
      </c>
      <c r="K24" s="197">
        <v>0</v>
      </c>
      <c r="L24" s="197">
        <v>0</v>
      </c>
      <c r="M24" s="154">
        <v>1</v>
      </c>
      <c r="N24" s="274">
        <v>1</v>
      </c>
      <c r="O24" s="288">
        <v>1</v>
      </c>
      <c r="P24" s="288">
        <v>2</v>
      </c>
      <c r="Q24" s="288">
        <v>3</v>
      </c>
      <c r="R24" s="154">
        <v>7</v>
      </c>
      <c r="S24" s="274">
        <v>4</v>
      </c>
      <c r="T24" s="155">
        <v>3</v>
      </c>
      <c r="U24" s="288">
        <v>4</v>
      </c>
      <c r="V24" s="288">
        <v>4</v>
      </c>
      <c r="W24" s="154">
        <v>15</v>
      </c>
      <c r="X24" s="153">
        <v>4</v>
      </c>
      <c r="Y24" s="288">
        <v>4</v>
      </c>
      <c r="Z24" s="288">
        <v>5</v>
      </c>
      <c r="AA24" s="288">
        <v>5</v>
      </c>
      <c r="AB24" s="154">
        <v>18</v>
      </c>
      <c r="AC24" s="274">
        <v>6</v>
      </c>
      <c r="AD24" s="288">
        <v>4</v>
      </c>
      <c r="AE24" s="288">
        <v>8</v>
      </c>
      <c r="AF24" s="288">
        <v>7</v>
      </c>
      <c r="AG24" s="154">
        <v>26</v>
      </c>
      <c r="AH24" s="274">
        <v>8</v>
      </c>
      <c r="AI24" s="288">
        <v>6</v>
      </c>
      <c r="AJ24" s="152">
        <v>8</v>
      </c>
      <c r="AK24" s="152">
        <v>9</v>
      </c>
      <c r="AL24" s="154">
        <v>31</v>
      </c>
      <c r="AM24" s="152">
        <v>9</v>
      </c>
      <c r="AN24" s="152"/>
      <c r="AO24" s="152"/>
      <c r="AP24" s="152"/>
      <c r="AQ24" s="154">
        <v>9</v>
      </c>
    </row>
    <row r="25" spans="3:50" s="10" customFormat="1" ht="15" hidden="1" customHeight="1" outlineLevel="1">
      <c r="C25" s="121" t="s">
        <v>31</v>
      </c>
      <c r="D25" s="153">
        <v>0</v>
      </c>
      <c r="E25" s="152">
        <v>0</v>
      </c>
      <c r="F25" s="152">
        <v>0</v>
      </c>
      <c r="G25" s="152">
        <v>0</v>
      </c>
      <c r="H25" s="154">
        <v>0</v>
      </c>
      <c r="I25" s="153">
        <v>0</v>
      </c>
      <c r="J25" s="152">
        <v>2</v>
      </c>
      <c r="K25" s="152">
        <v>3</v>
      </c>
      <c r="L25" s="152">
        <v>3</v>
      </c>
      <c r="M25" s="154">
        <v>8</v>
      </c>
      <c r="N25" s="153">
        <v>3</v>
      </c>
      <c r="O25" s="152">
        <v>3</v>
      </c>
      <c r="P25" s="152">
        <v>4</v>
      </c>
      <c r="Q25" s="152">
        <v>4</v>
      </c>
      <c r="R25" s="154">
        <v>14</v>
      </c>
      <c r="S25" s="153">
        <v>4</v>
      </c>
      <c r="T25" s="155">
        <v>4</v>
      </c>
      <c r="U25" s="152">
        <v>4</v>
      </c>
      <c r="V25" s="152">
        <v>5</v>
      </c>
      <c r="W25" s="154">
        <v>17</v>
      </c>
      <c r="X25" s="153">
        <v>5</v>
      </c>
      <c r="Y25" s="152">
        <v>4</v>
      </c>
      <c r="Z25" s="152">
        <v>4</v>
      </c>
      <c r="AA25" s="152">
        <v>5</v>
      </c>
      <c r="AB25" s="154">
        <v>17</v>
      </c>
      <c r="AC25" s="153">
        <v>5</v>
      </c>
      <c r="AD25" s="152">
        <v>5</v>
      </c>
      <c r="AE25" s="152">
        <v>5</v>
      </c>
      <c r="AF25" s="152">
        <v>5</v>
      </c>
      <c r="AG25" s="154">
        <v>20</v>
      </c>
      <c r="AH25" s="153">
        <v>6</v>
      </c>
      <c r="AI25" s="152">
        <v>6</v>
      </c>
      <c r="AJ25" s="152">
        <v>5</v>
      </c>
      <c r="AK25" s="152">
        <v>6</v>
      </c>
      <c r="AL25" s="154">
        <v>24</v>
      </c>
      <c r="AM25" s="152">
        <v>7</v>
      </c>
      <c r="AN25" s="152"/>
      <c r="AO25" s="152"/>
      <c r="AP25" s="152"/>
      <c r="AQ25" s="154">
        <v>7</v>
      </c>
    </row>
    <row r="26" spans="3:50" s="10" customFormat="1" ht="15" hidden="1" customHeight="1" outlineLevel="1">
      <c r="C26" s="121" t="s">
        <v>32</v>
      </c>
      <c r="D26" s="153">
        <v>0</v>
      </c>
      <c r="E26" s="152">
        <v>0</v>
      </c>
      <c r="F26" s="152">
        <v>1</v>
      </c>
      <c r="G26" s="152">
        <v>1</v>
      </c>
      <c r="H26" s="154">
        <v>2</v>
      </c>
      <c r="I26" s="153">
        <v>2</v>
      </c>
      <c r="J26" s="152">
        <v>2</v>
      </c>
      <c r="K26" s="152">
        <v>2</v>
      </c>
      <c r="L26" s="152">
        <v>2</v>
      </c>
      <c r="M26" s="154">
        <v>8</v>
      </c>
      <c r="N26" s="153">
        <v>3</v>
      </c>
      <c r="O26" s="152">
        <v>3</v>
      </c>
      <c r="P26" s="152">
        <v>4</v>
      </c>
      <c r="Q26" s="152">
        <v>3</v>
      </c>
      <c r="R26" s="154">
        <v>13</v>
      </c>
      <c r="S26" s="153">
        <v>4</v>
      </c>
      <c r="T26" s="155">
        <v>4</v>
      </c>
      <c r="U26" s="152">
        <v>4</v>
      </c>
      <c r="V26" s="152">
        <v>4</v>
      </c>
      <c r="W26" s="154">
        <v>16</v>
      </c>
      <c r="X26" s="153">
        <v>4</v>
      </c>
      <c r="Y26" s="152">
        <v>4</v>
      </c>
      <c r="Z26" s="152">
        <v>4</v>
      </c>
      <c r="AA26" s="152">
        <v>4</v>
      </c>
      <c r="AB26" s="154">
        <v>16</v>
      </c>
      <c r="AC26" s="153">
        <v>5</v>
      </c>
      <c r="AD26" s="152">
        <v>5</v>
      </c>
      <c r="AE26" s="152">
        <v>4</v>
      </c>
      <c r="AF26" s="152">
        <v>4</v>
      </c>
      <c r="AG26" s="154">
        <v>18</v>
      </c>
      <c r="AH26" s="153">
        <v>6</v>
      </c>
      <c r="AI26" s="152">
        <v>3</v>
      </c>
      <c r="AJ26" s="152">
        <v>5</v>
      </c>
      <c r="AK26" s="152">
        <v>4</v>
      </c>
      <c r="AL26" s="154">
        <v>18</v>
      </c>
      <c r="AM26" s="152">
        <v>6</v>
      </c>
      <c r="AN26" s="152"/>
      <c r="AO26" s="152"/>
      <c r="AP26" s="152"/>
      <c r="AQ26" s="154">
        <v>6</v>
      </c>
    </row>
    <row r="27" spans="3:50" s="10" customFormat="1" ht="15" hidden="1" customHeight="1" outlineLevel="1">
      <c r="C27" s="121" t="s">
        <v>33</v>
      </c>
      <c r="D27" s="153">
        <v>0</v>
      </c>
      <c r="E27" s="152">
        <v>0</v>
      </c>
      <c r="F27" s="152">
        <v>0</v>
      </c>
      <c r="G27" s="152">
        <v>0</v>
      </c>
      <c r="H27" s="154">
        <v>0</v>
      </c>
      <c r="I27" s="153">
        <v>0</v>
      </c>
      <c r="J27" s="152">
        <v>0</v>
      </c>
      <c r="K27" s="152">
        <v>0</v>
      </c>
      <c r="L27" s="152">
        <v>0</v>
      </c>
      <c r="M27" s="154">
        <v>0</v>
      </c>
      <c r="N27" s="153">
        <v>0</v>
      </c>
      <c r="O27" s="152">
        <v>0</v>
      </c>
      <c r="P27" s="152">
        <v>0</v>
      </c>
      <c r="Q27" s="152">
        <v>0</v>
      </c>
      <c r="R27" s="154">
        <v>0</v>
      </c>
      <c r="S27" s="153">
        <v>0</v>
      </c>
      <c r="T27" s="155">
        <v>0</v>
      </c>
      <c r="U27" s="152">
        <v>0</v>
      </c>
      <c r="V27" s="152">
        <v>0</v>
      </c>
      <c r="W27" s="154">
        <v>0</v>
      </c>
      <c r="X27" s="153">
        <v>0</v>
      </c>
      <c r="Y27" s="152">
        <v>0</v>
      </c>
      <c r="Z27" s="152">
        <v>0</v>
      </c>
      <c r="AA27" s="152">
        <v>0</v>
      </c>
      <c r="AB27" s="154">
        <v>0</v>
      </c>
      <c r="AC27" s="153">
        <v>0</v>
      </c>
      <c r="AD27" s="152">
        <v>0</v>
      </c>
      <c r="AE27" s="152">
        <v>0</v>
      </c>
      <c r="AF27" s="152">
        <v>0</v>
      </c>
      <c r="AG27" s="154">
        <v>0</v>
      </c>
      <c r="AH27" s="153">
        <v>0</v>
      </c>
      <c r="AI27" s="152">
        <v>2</v>
      </c>
      <c r="AJ27" s="152">
        <v>5</v>
      </c>
      <c r="AK27" s="152">
        <v>6</v>
      </c>
      <c r="AL27" s="154">
        <v>13</v>
      </c>
      <c r="AM27" s="152">
        <v>8</v>
      </c>
      <c r="AN27" s="152"/>
      <c r="AO27" s="152"/>
      <c r="AP27" s="152"/>
      <c r="AQ27" s="154">
        <v>8</v>
      </c>
    </row>
    <row r="28" spans="3:50" s="10" customFormat="1" ht="15" hidden="1" customHeight="1" outlineLevel="1">
      <c r="C28" s="121" t="s">
        <v>34</v>
      </c>
      <c r="D28" s="153">
        <v>0</v>
      </c>
      <c r="E28" s="152">
        <v>0</v>
      </c>
      <c r="F28" s="152">
        <v>0</v>
      </c>
      <c r="G28" s="152">
        <v>0</v>
      </c>
      <c r="H28" s="154">
        <v>0</v>
      </c>
      <c r="I28" s="153">
        <v>0</v>
      </c>
      <c r="J28" s="152">
        <v>0</v>
      </c>
      <c r="K28" s="152">
        <v>0</v>
      </c>
      <c r="L28" s="152">
        <v>0</v>
      </c>
      <c r="M28" s="154">
        <v>0</v>
      </c>
      <c r="N28" s="153">
        <v>0</v>
      </c>
      <c r="O28" s="152">
        <v>0</v>
      </c>
      <c r="P28" s="152">
        <v>0</v>
      </c>
      <c r="Q28" s="152">
        <v>0</v>
      </c>
      <c r="R28" s="154">
        <v>0</v>
      </c>
      <c r="S28" s="153">
        <v>0</v>
      </c>
      <c r="T28" s="155">
        <v>0</v>
      </c>
      <c r="U28" s="152">
        <v>0</v>
      </c>
      <c r="V28" s="152">
        <v>0</v>
      </c>
      <c r="W28" s="154">
        <v>0</v>
      </c>
      <c r="X28" s="153">
        <v>0</v>
      </c>
      <c r="Y28" s="152">
        <v>0</v>
      </c>
      <c r="Z28" s="152">
        <v>0</v>
      </c>
      <c r="AA28" s="152">
        <v>0</v>
      </c>
      <c r="AB28" s="154">
        <v>0</v>
      </c>
      <c r="AC28" s="153">
        <v>0</v>
      </c>
      <c r="AD28" s="152">
        <v>0</v>
      </c>
      <c r="AE28" s="152">
        <v>0</v>
      </c>
      <c r="AF28" s="152">
        <v>0</v>
      </c>
      <c r="AG28" s="154">
        <v>0</v>
      </c>
      <c r="AH28" s="153">
        <v>0</v>
      </c>
      <c r="AI28" s="152">
        <v>4</v>
      </c>
      <c r="AJ28" s="152">
        <v>3</v>
      </c>
      <c r="AK28" s="152">
        <v>5</v>
      </c>
      <c r="AL28" s="154">
        <v>13</v>
      </c>
      <c r="AM28" s="152">
        <v>5</v>
      </c>
      <c r="AN28" s="152"/>
      <c r="AO28" s="152"/>
      <c r="AP28" s="152"/>
      <c r="AQ28" s="154">
        <v>5</v>
      </c>
    </row>
    <row r="29" spans="3:50" s="10" customFormat="1" ht="15" hidden="1" customHeight="1" outlineLevel="1">
      <c r="C29" s="121" t="s">
        <v>35</v>
      </c>
      <c r="D29" s="153">
        <v>0</v>
      </c>
      <c r="E29" s="152">
        <v>0</v>
      </c>
      <c r="F29" s="152">
        <v>0</v>
      </c>
      <c r="G29" s="152">
        <v>0</v>
      </c>
      <c r="H29" s="154">
        <v>0</v>
      </c>
      <c r="I29" s="153">
        <v>0</v>
      </c>
      <c r="J29" s="152">
        <v>0</v>
      </c>
      <c r="K29" s="152">
        <v>0</v>
      </c>
      <c r="L29" s="152">
        <v>0</v>
      </c>
      <c r="M29" s="154">
        <v>0</v>
      </c>
      <c r="N29" s="153">
        <v>0</v>
      </c>
      <c r="O29" s="152">
        <v>0</v>
      </c>
      <c r="P29" s="152">
        <v>0</v>
      </c>
      <c r="Q29" s="152">
        <v>0</v>
      </c>
      <c r="R29" s="154">
        <v>0</v>
      </c>
      <c r="S29" s="153">
        <v>0</v>
      </c>
      <c r="T29" s="155">
        <v>0</v>
      </c>
      <c r="U29" s="152">
        <v>0</v>
      </c>
      <c r="V29" s="152">
        <v>0</v>
      </c>
      <c r="W29" s="154">
        <v>0</v>
      </c>
      <c r="X29" s="153">
        <v>0</v>
      </c>
      <c r="Y29" s="152">
        <v>0</v>
      </c>
      <c r="Z29" s="152">
        <v>0</v>
      </c>
      <c r="AA29" s="152">
        <v>0</v>
      </c>
      <c r="AB29" s="154">
        <v>0</v>
      </c>
      <c r="AC29" s="153">
        <v>0</v>
      </c>
      <c r="AD29" s="152">
        <v>0</v>
      </c>
      <c r="AE29" s="152">
        <v>0</v>
      </c>
      <c r="AF29" s="152">
        <v>0</v>
      </c>
      <c r="AG29" s="154">
        <v>0</v>
      </c>
      <c r="AH29" s="197">
        <v>0</v>
      </c>
      <c r="AI29" s="152">
        <v>1</v>
      </c>
      <c r="AJ29" s="152">
        <v>3</v>
      </c>
      <c r="AK29" s="152">
        <v>4</v>
      </c>
      <c r="AL29" s="154">
        <v>7</v>
      </c>
      <c r="AM29" s="152">
        <v>5</v>
      </c>
      <c r="AN29" s="152"/>
      <c r="AO29" s="152"/>
      <c r="AP29" s="152"/>
      <c r="AQ29" s="154">
        <v>5</v>
      </c>
    </row>
    <row r="30" spans="3:50" s="10" customFormat="1" ht="15" hidden="1" customHeight="1" outlineLevel="1">
      <c r="C30" s="121" t="s">
        <v>36</v>
      </c>
      <c r="D30" s="153">
        <v>0</v>
      </c>
      <c r="E30" s="152">
        <v>0</v>
      </c>
      <c r="F30" s="152">
        <v>0</v>
      </c>
      <c r="G30" s="152">
        <v>0</v>
      </c>
      <c r="H30" s="154">
        <v>0</v>
      </c>
      <c r="I30" s="153">
        <v>0</v>
      </c>
      <c r="J30" s="152">
        <v>0</v>
      </c>
      <c r="K30" s="152">
        <v>0</v>
      </c>
      <c r="L30" s="152">
        <v>0</v>
      </c>
      <c r="M30" s="154">
        <v>0</v>
      </c>
      <c r="N30" s="153">
        <v>0</v>
      </c>
      <c r="O30" s="152">
        <v>0</v>
      </c>
      <c r="P30" s="152">
        <v>1</v>
      </c>
      <c r="Q30" s="152">
        <v>1</v>
      </c>
      <c r="R30" s="154">
        <v>1</v>
      </c>
      <c r="S30" s="153">
        <v>1</v>
      </c>
      <c r="T30" s="155">
        <v>1</v>
      </c>
      <c r="U30" s="152">
        <v>1</v>
      </c>
      <c r="V30" s="152">
        <v>1</v>
      </c>
      <c r="W30" s="154">
        <v>3</v>
      </c>
      <c r="X30" s="153">
        <v>1</v>
      </c>
      <c r="Y30" s="152">
        <v>1</v>
      </c>
      <c r="Z30" s="152">
        <v>1</v>
      </c>
      <c r="AA30" s="152">
        <v>1</v>
      </c>
      <c r="AB30" s="154">
        <v>4</v>
      </c>
      <c r="AC30" s="153">
        <v>1</v>
      </c>
      <c r="AD30" s="152">
        <v>2</v>
      </c>
      <c r="AE30" s="152">
        <v>2</v>
      </c>
      <c r="AF30" s="152">
        <v>2</v>
      </c>
      <c r="AG30" s="154">
        <v>6</v>
      </c>
      <c r="AH30" s="153">
        <v>2</v>
      </c>
      <c r="AI30" s="152">
        <v>2</v>
      </c>
      <c r="AJ30" s="152">
        <v>2</v>
      </c>
      <c r="AK30" s="152">
        <v>2</v>
      </c>
      <c r="AL30" s="154">
        <v>7</v>
      </c>
      <c r="AM30" s="152">
        <v>2</v>
      </c>
      <c r="AN30" s="152"/>
      <c r="AO30" s="152"/>
      <c r="AP30" s="152"/>
      <c r="AQ30" s="154">
        <v>2</v>
      </c>
    </row>
    <row r="31" spans="3:50" s="10" customFormat="1" ht="15" hidden="1" customHeight="1" outlineLevel="1">
      <c r="C31" s="121" t="s">
        <v>37</v>
      </c>
      <c r="D31" s="153">
        <v>0</v>
      </c>
      <c r="E31" s="152">
        <v>0</v>
      </c>
      <c r="F31" s="152">
        <v>0</v>
      </c>
      <c r="G31" s="152">
        <v>0</v>
      </c>
      <c r="H31" s="154">
        <v>0</v>
      </c>
      <c r="I31" s="153">
        <v>0</v>
      </c>
      <c r="J31" s="152">
        <v>0</v>
      </c>
      <c r="K31" s="152">
        <v>0</v>
      </c>
      <c r="L31" s="152">
        <v>0</v>
      </c>
      <c r="M31" s="154">
        <v>0</v>
      </c>
      <c r="N31" s="153">
        <v>0</v>
      </c>
      <c r="O31" s="152">
        <v>0</v>
      </c>
      <c r="P31" s="152">
        <v>0</v>
      </c>
      <c r="Q31" s="152">
        <v>0</v>
      </c>
      <c r="R31" s="154">
        <v>0</v>
      </c>
      <c r="S31" s="153">
        <v>0</v>
      </c>
      <c r="T31" s="155">
        <v>0</v>
      </c>
      <c r="U31" s="152">
        <v>0</v>
      </c>
      <c r="V31" s="152">
        <v>0</v>
      </c>
      <c r="W31" s="154">
        <v>0</v>
      </c>
      <c r="X31" s="153">
        <v>0</v>
      </c>
      <c r="Y31" s="152">
        <v>0</v>
      </c>
      <c r="Z31" s="152">
        <v>0</v>
      </c>
      <c r="AA31" s="152">
        <v>0</v>
      </c>
      <c r="AB31" s="154">
        <v>0</v>
      </c>
      <c r="AC31" s="153">
        <v>0</v>
      </c>
      <c r="AD31" s="152">
        <v>0</v>
      </c>
      <c r="AE31" s="152">
        <v>0</v>
      </c>
      <c r="AF31" s="152">
        <v>0</v>
      </c>
      <c r="AG31" s="154">
        <v>0</v>
      </c>
      <c r="AH31" s="197">
        <v>0</v>
      </c>
      <c r="AI31" s="152">
        <v>0</v>
      </c>
      <c r="AJ31" s="152">
        <v>2</v>
      </c>
      <c r="AK31" s="152">
        <v>1</v>
      </c>
      <c r="AL31" s="154">
        <v>3</v>
      </c>
      <c r="AM31" s="152">
        <v>2</v>
      </c>
      <c r="AN31" s="152"/>
      <c r="AO31" s="152"/>
      <c r="AP31" s="152"/>
      <c r="AQ31" s="154">
        <v>2</v>
      </c>
    </row>
    <row r="32" spans="3:50" s="10" customFormat="1" ht="15" hidden="1" customHeight="1" outlineLevel="1">
      <c r="C32" s="121" t="s">
        <v>38</v>
      </c>
      <c r="D32" s="153">
        <v>23</v>
      </c>
      <c r="E32" s="152">
        <v>17</v>
      </c>
      <c r="F32" s="152">
        <v>20</v>
      </c>
      <c r="G32" s="152">
        <v>17</v>
      </c>
      <c r="H32" s="154">
        <v>77</v>
      </c>
      <c r="I32" s="153">
        <v>18</v>
      </c>
      <c r="J32" s="152">
        <v>20</v>
      </c>
      <c r="K32" s="152">
        <v>20</v>
      </c>
      <c r="L32" s="152">
        <v>18</v>
      </c>
      <c r="M32" s="154">
        <v>75</v>
      </c>
      <c r="N32" s="153">
        <v>27</v>
      </c>
      <c r="O32" s="152">
        <v>22</v>
      </c>
      <c r="P32" s="152">
        <v>22</v>
      </c>
      <c r="Q32" s="152">
        <v>23</v>
      </c>
      <c r="R32" s="154">
        <v>95</v>
      </c>
      <c r="S32" s="153">
        <v>26</v>
      </c>
      <c r="T32" s="155">
        <v>23</v>
      </c>
      <c r="U32" s="152">
        <v>22</v>
      </c>
      <c r="V32" s="152">
        <v>22</v>
      </c>
      <c r="W32" s="154">
        <v>94</v>
      </c>
      <c r="X32" s="153">
        <v>22</v>
      </c>
      <c r="Y32" s="152">
        <v>16</v>
      </c>
      <c r="Z32" s="152">
        <v>26</v>
      </c>
      <c r="AA32" s="152">
        <v>22</v>
      </c>
      <c r="AB32" s="154">
        <v>86</v>
      </c>
      <c r="AC32" s="153">
        <v>23</v>
      </c>
      <c r="AD32" s="152">
        <v>22</v>
      </c>
      <c r="AE32" s="152">
        <v>29</v>
      </c>
      <c r="AF32" s="152">
        <v>24</v>
      </c>
      <c r="AG32" s="154">
        <v>98</v>
      </c>
      <c r="AH32" s="153">
        <v>33</v>
      </c>
      <c r="AI32" s="152">
        <v>29</v>
      </c>
      <c r="AJ32" s="155">
        <v>31</v>
      </c>
      <c r="AK32" s="152">
        <v>31</v>
      </c>
      <c r="AL32" s="154">
        <v>124</v>
      </c>
      <c r="AM32" s="152">
        <v>34</v>
      </c>
      <c r="AN32" s="152"/>
      <c r="AO32" s="152"/>
      <c r="AP32" s="152"/>
      <c r="AQ32" s="154">
        <v>34</v>
      </c>
    </row>
    <row r="33" spans="2:50" s="10" customFormat="1" ht="15" hidden="1" customHeight="1" outlineLevel="1">
      <c r="C33" s="121" t="s">
        <v>39</v>
      </c>
      <c r="D33" s="153">
        <v>149</v>
      </c>
      <c r="E33" s="152">
        <v>125</v>
      </c>
      <c r="F33" s="152">
        <v>128</v>
      </c>
      <c r="G33" s="152">
        <v>131</v>
      </c>
      <c r="H33" s="154">
        <v>533</v>
      </c>
      <c r="I33" s="153">
        <v>77</v>
      </c>
      <c r="J33" s="152">
        <v>108</v>
      </c>
      <c r="K33" s="152">
        <v>117</v>
      </c>
      <c r="L33" s="152">
        <v>102</v>
      </c>
      <c r="M33" s="154">
        <v>404</v>
      </c>
      <c r="N33" s="153">
        <v>95</v>
      </c>
      <c r="O33" s="152">
        <v>73</v>
      </c>
      <c r="P33" s="152">
        <v>77</v>
      </c>
      <c r="Q33" s="152">
        <v>52</v>
      </c>
      <c r="R33" s="154">
        <v>297</v>
      </c>
      <c r="S33" s="153">
        <v>66</v>
      </c>
      <c r="T33" s="155">
        <v>49</v>
      </c>
      <c r="U33" s="152">
        <v>46</v>
      </c>
      <c r="V33" s="152">
        <v>28</v>
      </c>
      <c r="W33" s="154">
        <v>190</v>
      </c>
      <c r="X33" s="153">
        <v>46</v>
      </c>
      <c r="Y33" s="152">
        <v>27</v>
      </c>
      <c r="Z33" s="152">
        <v>21</v>
      </c>
      <c r="AA33" s="152">
        <v>27</v>
      </c>
      <c r="AB33" s="154">
        <v>120</v>
      </c>
      <c r="AC33" s="153">
        <v>39</v>
      </c>
      <c r="AD33" s="152">
        <v>15</v>
      </c>
      <c r="AE33" s="152">
        <v>25</v>
      </c>
      <c r="AF33" s="152">
        <v>14</v>
      </c>
      <c r="AG33" s="154">
        <v>93</v>
      </c>
      <c r="AH33" s="153">
        <v>22</v>
      </c>
      <c r="AI33" s="152">
        <v>10</v>
      </c>
      <c r="AJ33" s="152">
        <v>12</v>
      </c>
      <c r="AK33" s="152">
        <v>16</v>
      </c>
      <c r="AL33" s="154">
        <v>61</v>
      </c>
      <c r="AM33" s="152">
        <v>15</v>
      </c>
      <c r="AN33" s="152"/>
      <c r="AO33" s="152"/>
      <c r="AP33" s="152"/>
      <c r="AQ33" s="154">
        <v>15</v>
      </c>
    </row>
    <row r="34" spans="2:50" s="10" customFormat="1" ht="15" customHeight="1" collapsed="1">
      <c r="C34" s="123" t="s">
        <v>40</v>
      </c>
      <c r="D34" s="207">
        <v>401</v>
      </c>
      <c r="E34" s="208">
        <v>373</v>
      </c>
      <c r="F34" s="208">
        <v>421</v>
      </c>
      <c r="G34" s="208">
        <v>436</v>
      </c>
      <c r="H34" s="209">
        <v>1631</v>
      </c>
      <c r="I34" s="207">
        <v>371</v>
      </c>
      <c r="J34" s="208">
        <v>445</v>
      </c>
      <c r="K34" s="208">
        <v>472</v>
      </c>
      <c r="L34" s="208">
        <v>482</v>
      </c>
      <c r="M34" s="209">
        <v>1769</v>
      </c>
      <c r="N34" s="207">
        <v>500</v>
      </c>
      <c r="O34" s="208">
        <v>462</v>
      </c>
      <c r="P34" s="208">
        <v>537</v>
      </c>
      <c r="Q34" s="208">
        <v>530</v>
      </c>
      <c r="R34" s="209">
        <v>2029</v>
      </c>
      <c r="S34" s="207">
        <v>581</v>
      </c>
      <c r="T34" s="208">
        <v>511</v>
      </c>
      <c r="U34" s="208">
        <v>584</v>
      </c>
      <c r="V34" s="208">
        <v>593</v>
      </c>
      <c r="W34" s="209">
        <v>2269</v>
      </c>
      <c r="X34" s="207">
        <v>616</v>
      </c>
      <c r="Y34" s="208">
        <v>545</v>
      </c>
      <c r="Z34" s="208">
        <v>637</v>
      </c>
      <c r="AA34" s="208">
        <v>651</v>
      </c>
      <c r="AB34" s="209">
        <v>2449</v>
      </c>
      <c r="AC34" s="207">
        <v>705</v>
      </c>
      <c r="AD34" s="208">
        <v>605</v>
      </c>
      <c r="AE34" s="208">
        <v>732</v>
      </c>
      <c r="AF34" s="208">
        <v>729</v>
      </c>
      <c r="AG34" s="209">
        <v>2771</v>
      </c>
      <c r="AH34" s="207">
        <v>788</v>
      </c>
      <c r="AI34" s="208">
        <v>672</v>
      </c>
      <c r="AJ34" s="208">
        <v>811</v>
      </c>
      <c r="AK34" s="208">
        <v>856</v>
      </c>
      <c r="AL34" s="209">
        <v>3127</v>
      </c>
      <c r="AM34" s="208">
        <v>887</v>
      </c>
      <c r="AN34" s="208"/>
      <c r="AO34" s="208"/>
      <c r="AP34" s="208"/>
      <c r="AQ34" s="209">
        <v>887</v>
      </c>
    </row>
    <row r="35" spans="2:50" s="10" customFormat="1" ht="5.25" customHeight="1">
      <c r="C35" s="118"/>
      <c r="D35" s="18"/>
      <c r="E35" s="13"/>
      <c r="F35" s="13"/>
      <c r="G35" s="13"/>
      <c r="H35" s="19"/>
      <c r="I35" s="18"/>
      <c r="J35" s="13"/>
      <c r="K35" s="13"/>
      <c r="L35" s="13"/>
      <c r="M35" s="19"/>
      <c r="N35" s="18"/>
      <c r="O35" s="14"/>
      <c r="P35" s="14"/>
      <c r="Q35" s="14"/>
      <c r="R35" s="19"/>
      <c r="S35" s="18"/>
      <c r="T35" s="14"/>
      <c r="U35" s="13"/>
      <c r="V35" s="13"/>
      <c r="W35" s="19"/>
      <c r="X35" s="18"/>
      <c r="Y35" s="13"/>
      <c r="Z35" s="13"/>
      <c r="AA35" s="13"/>
      <c r="AB35" s="19"/>
      <c r="AC35" s="18"/>
      <c r="AD35" s="13"/>
      <c r="AE35" s="13"/>
      <c r="AF35" s="13"/>
      <c r="AG35" s="19"/>
      <c r="AH35" s="18"/>
      <c r="AI35" s="13"/>
      <c r="AJ35" s="13"/>
      <c r="AK35" s="13"/>
      <c r="AL35" s="19"/>
      <c r="AM35" s="13"/>
      <c r="AN35" s="13"/>
      <c r="AO35" s="13"/>
      <c r="AP35" s="13"/>
      <c r="AQ35" s="19"/>
    </row>
    <row r="36" spans="2:50" s="10" customFormat="1" ht="15" customHeight="1">
      <c r="C36" s="118" t="s">
        <v>41</v>
      </c>
      <c r="D36" s="153">
        <v>135</v>
      </c>
      <c r="E36" s="152">
        <v>0</v>
      </c>
      <c r="F36" s="152">
        <v>0</v>
      </c>
      <c r="G36" s="152">
        <v>10</v>
      </c>
      <c r="H36" s="154">
        <v>145</v>
      </c>
      <c r="I36" s="153">
        <v>11</v>
      </c>
      <c r="J36" s="152">
        <v>18</v>
      </c>
      <c r="K36" s="152">
        <v>0</v>
      </c>
      <c r="L36" s="152">
        <v>2</v>
      </c>
      <c r="M36" s="154">
        <v>31</v>
      </c>
      <c r="N36" s="153">
        <v>24</v>
      </c>
      <c r="O36" s="152">
        <v>13</v>
      </c>
      <c r="P36" s="152">
        <v>50</v>
      </c>
      <c r="Q36" s="152">
        <v>13</v>
      </c>
      <c r="R36" s="154">
        <v>100</v>
      </c>
      <c r="S36" s="153">
        <v>24</v>
      </c>
      <c r="T36" s="155">
        <v>13</v>
      </c>
      <c r="U36" s="152">
        <v>13</v>
      </c>
      <c r="V36" s="152">
        <v>13</v>
      </c>
      <c r="W36" s="154">
        <v>63</v>
      </c>
      <c r="X36" s="153">
        <v>40</v>
      </c>
      <c r="Y36" s="152">
        <v>0</v>
      </c>
      <c r="Z36" s="152">
        <v>0</v>
      </c>
      <c r="AA36" s="152">
        <v>34</v>
      </c>
      <c r="AB36" s="154">
        <v>74</v>
      </c>
      <c r="AC36" s="153">
        <v>12</v>
      </c>
      <c r="AD36" s="152">
        <v>3</v>
      </c>
      <c r="AE36" s="152">
        <v>3</v>
      </c>
      <c r="AF36" s="152">
        <v>13</v>
      </c>
      <c r="AG36" s="154">
        <v>31</v>
      </c>
      <c r="AH36" s="153">
        <v>51</v>
      </c>
      <c r="AI36" s="152">
        <v>56</v>
      </c>
      <c r="AJ36" s="152">
        <v>3</v>
      </c>
      <c r="AK36" s="152">
        <v>18</v>
      </c>
      <c r="AL36" s="154">
        <v>128</v>
      </c>
      <c r="AM36" s="152">
        <v>38</v>
      </c>
      <c r="AN36" s="152"/>
      <c r="AO36" s="152"/>
      <c r="AP36" s="152"/>
      <c r="AQ36" s="154">
        <v>38</v>
      </c>
    </row>
    <row r="37" spans="2:50" s="10" customFormat="1" ht="15" hidden="1" customHeight="1" outlineLevel="1">
      <c r="C37" s="121" t="s">
        <v>42</v>
      </c>
      <c r="D37" s="153">
        <v>0</v>
      </c>
      <c r="E37" s="152">
        <v>0</v>
      </c>
      <c r="F37" s="152">
        <v>0</v>
      </c>
      <c r="G37" s="152">
        <v>0</v>
      </c>
      <c r="H37" s="154">
        <v>0</v>
      </c>
      <c r="I37" s="153">
        <v>0</v>
      </c>
      <c r="J37" s="152">
        <v>0</v>
      </c>
      <c r="K37" s="152">
        <v>0</v>
      </c>
      <c r="L37" s="152">
        <v>2</v>
      </c>
      <c r="M37" s="154">
        <v>2</v>
      </c>
      <c r="N37" s="153">
        <v>13</v>
      </c>
      <c r="O37" s="152">
        <v>13</v>
      </c>
      <c r="P37" s="152">
        <v>13</v>
      </c>
      <c r="Q37" s="152">
        <v>13</v>
      </c>
      <c r="R37" s="154">
        <v>52</v>
      </c>
      <c r="S37" s="153">
        <v>13</v>
      </c>
      <c r="T37" s="155">
        <v>13</v>
      </c>
      <c r="U37" s="155">
        <v>13</v>
      </c>
      <c r="V37" s="155">
        <v>13</v>
      </c>
      <c r="W37" s="154">
        <v>52</v>
      </c>
      <c r="X37" s="153">
        <v>0</v>
      </c>
      <c r="Y37" s="155">
        <v>0</v>
      </c>
      <c r="Z37" s="155">
        <v>0</v>
      </c>
      <c r="AA37" s="155">
        <v>0</v>
      </c>
      <c r="AB37" s="154">
        <v>0</v>
      </c>
      <c r="AC37" s="153">
        <v>0</v>
      </c>
      <c r="AD37" s="155">
        <v>0</v>
      </c>
      <c r="AE37" s="155">
        <v>0</v>
      </c>
      <c r="AF37" s="152">
        <v>0</v>
      </c>
      <c r="AG37" s="154">
        <v>0</v>
      </c>
      <c r="AH37" s="153">
        <v>0</v>
      </c>
      <c r="AI37" s="155">
        <v>0</v>
      </c>
      <c r="AJ37" s="155">
        <v>0</v>
      </c>
      <c r="AK37" s="152">
        <v>0</v>
      </c>
      <c r="AL37" s="154">
        <v>0</v>
      </c>
      <c r="AM37" s="152">
        <v>0</v>
      </c>
      <c r="AN37" s="152"/>
      <c r="AO37" s="152"/>
      <c r="AP37" s="152"/>
      <c r="AQ37" s="154">
        <v>0</v>
      </c>
    </row>
    <row r="38" spans="2:50" s="10" customFormat="1" ht="15" hidden="1" customHeight="1" outlineLevel="1">
      <c r="C38" s="121" t="s">
        <v>43</v>
      </c>
      <c r="D38" s="153">
        <v>135</v>
      </c>
      <c r="E38" s="152">
        <v>0</v>
      </c>
      <c r="F38" s="152">
        <v>0</v>
      </c>
      <c r="G38" s="152">
        <v>10</v>
      </c>
      <c r="H38" s="154">
        <v>145</v>
      </c>
      <c r="I38" s="153">
        <v>11</v>
      </c>
      <c r="J38" s="152">
        <v>18</v>
      </c>
      <c r="K38" s="152">
        <v>0</v>
      </c>
      <c r="L38" s="152">
        <v>0</v>
      </c>
      <c r="M38" s="154">
        <v>29</v>
      </c>
      <c r="N38" s="153">
        <v>11</v>
      </c>
      <c r="O38" s="152">
        <v>0</v>
      </c>
      <c r="P38" s="152">
        <v>37</v>
      </c>
      <c r="Q38" s="152">
        <v>0</v>
      </c>
      <c r="R38" s="154">
        <v>49</v>
      </c>
      <c r="S38" s="153">
        <v>11</v>
      </c>
      <c r="T38" s="155">
        <v>0</v>
      </c>
      <c r="U38" s="152">
        <v>0</v>
      </c>
      <c r="V38" s="152">
        <v>0</v>
      </c>
      <c r="W38" s="154">
        <v>11</v>
      </c>
      <c r="X38" s="153">
        <v>40</v>
      </c>
      <c r="Y38" s="152">
        <v>0</v>
      </c>
      <c r="Z38" s="152">
        <v>0</v>
      </c>
      <c r="AA38" s="152">
        <v>34</v>
      </c>
      <c r="AB38" s="154">
        <v>74</v>
      </c>
      <c r="AC38" s="153">
        <v>12</v>
      </c>
      <c r="AD38" s="152">
        <v>3</v>
      </c>
      <c r="AE38" s="152">
        <v>3</v>
      </c>
      <c r="AF38" s="152">
        <v>13</v>
      </c>
      <c r="AG38" s="154">
        <v>31</v>
      </c>
      <c r="AH38" s="153">
        <v>51</v>
      </c>
      <c r="AI38" s="152">
        <v>56</v>
      </c>
      <c r="AJ38" s="152">
        <v>3</v>
      </c>
      <c r="AK38" s="152">
        <v>18</v>
      </c>
      <c r="AL38" s="154">
        <v>128</v>
      </c>
      <c r="AM38" s="152">
        <v>38</v>
      </c>
      <c r="AN38" s="152"/>
      <c r="AO38" s="152"/>
      <c r="AP38" s="152"/>
      <c r="AQ38" s="154">
        <v>38</v>
      </c>
    </row>
    <row r="39" spans="2:50" s="26" customFormat="1" ht="15" customHeight="1" collapsed="1">
      <c r="C39" s="123" t="s">
        <v>1</v>
      </c>
      <c r="D39" s="146">
        <v>536</v>
      </c>
      <c r="E39" s="150">
        <v>373</v>
      </c>
      <c r="F39" s="150">
        <v>421</v>
      </c>
      <c r="G39" s="150">
        <v>446</v>
      </c>
      <c r="H39" s="151">
        <v>1776</v>
      </c>
      <c r="I39" s="146">
        <v>382</v>
      </c>
      <c r="J39" s="150">
        <v>462</v>
      </c>
      <c r="K39" s="150">
        <v>472</v>
      </c>
      <c r="L39" s="150">
        <v>484</v>
      </c>
      <c r="M39" s="151">
        <v>1800</v>
      </c>
      <c r="N39" s="146">
        <v>524</v>
      </c>
      <c r="O39" s="150">
        <v>475</v>
      </c>
      <c r="P39" s="150">
        <v>587</v>
      </c>
      <c r="Q39" s="150">
        <v>543</v>
      </c>
      <c r="R39" s="151">
        <v>2129</v>
      </c>
      <c r="S39" s="146">
        <v>605</v>
      </c>
      <c r="T39" s="150">
        <v>524</v>
      </c>
      <c r="U39" s="150">
        <v>597</v>
      </c>
      <c r="V39" s="150">
        <v>606</v>
      </c>
      <c r="W39" s="151">
        <v>2332</v>
      </c>
      <c r="X39" s="146">
        <v>656</v>
      </c>
      <c r="Y39" s="150">
        <v>545</v>
      </c>
      <c r="Z39" s="150">
        <v>637</v>
      </c>
      <c r="AA39" s="150">
        <v>686</v>
      </c>
      <c r="AB39" s="151">
        <v>2524</v>
      </c>
      <c r="AC39" s="146">
        <v>717</v>
      </c>
      <c r="AD39" s="150">
        <v>608</v>
      </c>
      <c r="AE39" s="150">
        <v>735</v>
      </c>
      <c r="AF39" s="150">
        <v>742</v>
      </c>
      <c r="AG39" s="151">
        <v>2801</v>
      </c>
      <c r="AH39" s="146">
        <v>839</v>
      </c>
      <c r="AI39" s="150">
        <v>727</v>
      </c>
      <c r="AJ39" s="150">
        <v>814</v>
      </c>
      <c r="AK39" s="150">
        <v>874</v>
      </c>
      <c r="AL39" s="151">
        <v>3254</v>
      </c>
      <c r="AM39" s="150">
        <v>925</v>
      </c>
      <c r="AN39" s="150"/>
      <c r="AO39" s="150"/>
      <c r="AP39" s="150"/>
      <c r="AQ39" s="151">
        <v>925</v>
      </c>
      <c r="AT39" s="10"/>
      <c r="AU39" s="10"/>
      <c r="AV39" s="10"/>
      <c r="AW39" s="10"/>
      <c r="AX39" s="10"/>
    </row>
    <row r="40" spans="2:50" s="26" customFormat="1" ht="15" customHeight="1">
      <c r="C40" s="45" t="s">
        <v>44</v>
      </c>
      <c r="D40" s="47"/>
      <c r="E40" s="47"/>
      <c r="F40" s="47"/>
      <c r="G40" s="47"/>
      <c r="H40" s="47"/>
      <c r="I40" s="47"/>
      <c r="J40" s="47"/>
      <c r="K40" s="47"/>
      <c r="L40" s="47"/>
      <c r="M40" s="47"/>
      <c r="N40" s="47"/>
      <c r="O40" s="47"/>
      <c r="P40" s="47"/>
      <c r="Q40" s="47"/>
      <c r="R40" s="47"/>
      <c r="S40" s="47"/>
      <c r="T40" s="47"/>
      <c r="U40" s="47"/>
      <c r="V40" s="47"/>
      <c r="W40" s="74"/>
      <c r="X40" s="47"/>
      <c r="Y40" s="47"/>
      <c r="Z40" s="47"/>
      <c r="AA40" s="47"/>
      <c r="AB40" s="47"/>
      <c r="AC40" s="47"/>
      <c r="AD40" s="47"/>
      <c r="AE40" s="47"/>
      <c r="AF40" s="47"/>
      <c r="AG40" s="54"/>
      <c r="AH40" s="47"/>
      <c r="AI40" s="47"/>
      <c r="AJ40" s="282"/>
      <c r="AK40" s="282"/>
      <c r="AL40" s="282"/>
      <c r="AM40" s="47"/>
      <c r="AN40" s="47"/>
      <c r="AO40" s="47"/>
      <c r="AP40" s="47"/>
      <c r="AQ40" s="47"/>
    </row>
    <row r="41" spans="2:50" s="26" customFormat="1" ht="15" customHeight="1">
      <c r="C41" s="45" t="s">
        <v>45</v>
      </c>
      <c r="D41" s="47"/>
      <c r="E41" s="47"/>
      <c r="F41" s="47"/>
      <c r="G41" s="47"/>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54"/>
      <c r="AH41" s="280"/>
      <c r="AI41" s="54"/>
      <c r="AJ41" s="54"/>
      <c r="AK41" s="54"/>
      <c r="AL41" s="54"/>
      <c r="AM41" s="54"/>
      <c r="AN41" s="54"/>
      <c r="AO41" s="54"/>
      <c r="AP41" s="54"/>
      <c r="AQ41" s="54"/>
    </row>
    <row r="42" spans="2:50" s="26" customFormat="1" ht="15" customHeight="1">
      <c r="C42" s="455" t="s">
        <v>46</v>
      </c>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G42" s="54"/>
    </row>
    <row r="43" spans="2:50" ht="22.25" customHeight="1">
      <c r="B43" s="49" t="s">
        <v>47</v>
      </c>
      <c r="C43" s="452" t="s">
        <v>48</v>
      </c>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row>
    <row r="44" spans="2:50" ht="13">
      <c r="B44" s="49" t="s">
        <v>49</v>
      </c>
      <c r="C44" s="452" t="s">
        <v>50</v>
      </c>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c r="AN44" s="452"/>
      <c r="AO44" s="452"/>
      <c r="AP44" s="452"/>
      <c r="AQ44" s="452"/>
    </row>
    <row r="45" spans="2:50" ht="13">
      <c r="B45" s="49" t="s">
        <v>51</v>
      </c>
      <c r="C45" s="452" t="s">
        <v>52</v>
      </c>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row>
    <row r="49" spans="23:35" ht="13.5" customHeight="1">
      <c r="W49" s="406"/>
    </row>
    <row r="50" spans="23:35" ht="13.5" customHeight="1">
      <c r="AD50" s="234"/>
      <c r="AI50" s="234"/>
    </row>
  </sheetData>
  <sheetProtection sheet="1" objects="1" scenarios="1" formatCells="0" formatColumns="0" formatRows="0"/>
  <protectedRanges>
    <protectedRange sqref="C44:AQ44 B43:AQ43" name="Footnote"/>
    <protectedRange sqref="AC5:AF5 AH5:AJ5 AH40:AQ40 AI14 AC32:AG40 H41:AQ41 AC42:AQ44 AC6:AG13 AI6:AJ13 AC30:AG30 AI30:AJ30 AC21:AG26 AC46:AQ1048576 AM5:AO5 AC1:AQ4 AI15:AJ17 AC15:AG17 AM32:AQ39 AM6:AQ31 AI32:AJ39 AI20:AJ26 AC20:AE20" name="Edit"/>
    <protectedRange sqref="AG5" name="Edit_1"/>
    <protectedRange sqref="AF20:AG20" name="Edit_2"/>
    <protectedRange sqref="AC45:AQ45" name="Edit_3"/>
    <protectedRange sqref="AK5 AP5 AK19 AK6:AL18 AK32:AL39 AK20:AL31" name="Edit_4"/>
    <protectedRange sqref="AL5 AQ5" name="Edit_1_1"/>
  </protectedRanges>
  <mergeCells count="12">
    <mergeCell ref="C44:AQ44"/>
    <mergeCell ref="C43:AQ43"/>
    <mergeCell ref="C45:AQ45"/>
    <mergeCell ref="AC4:AG4"/>
    <mergeCell ref="C42:AB42"/>
    <mergeCell ref="X4:AB4"/>
    <mergeCell ref="D4:H4"/>
    <mergeCell ref="I4:M4"/>
    <mergeCell ref="N4:R4"/>
    <mergeCell ref="S4:W4"/>
    <mergeCell ref="AH4:AL4"/>
    <mergeCell ref="AM4:AQ4"/>
  </mergeCells>
  <pageMargins left="0.25" right="0.25" top="0.75" bottom="0.75" header="0.3" footer="0.3"/>
  <pageSetup scale="61" orientation="landscape" verticalDpi="1200" r:id="rId1"/>
  <ignoredErrors>
    <ignoredError sqref="B4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64E0-7753-4F38-8B3B-FD3006D32BA0}">
  <dimension ref="C1:F23"/>
  <sheetViews>
    <sheetView zoomScaleNormal="100" workbookViewId="0">
      <selection activeCell="E27" sqref="E27"/>
    </sheetView>
  </sheetViews>
  <sheetFormatPr defaultColWidth="49.81640625" defaultRowHeight="13"/>
  <cols>
    <col min="1" max="1" width="4.1796875" style="1" customWidth="1"/>
    <col min="2" max="2" width="3" style="1" customWidth="1"/>
    <col min="3" max="3" width="20.1796875" style="8" customWidth="1"/>
    <col min="4" max="4" width="15.1796875" style="8" bestFit="1" customWidth="1"/>
    <col min="5" max="5" width="106.54296875" style="1" customWidth="1"/>
    <col min="6" max="6" width="3.54296875" style="1" customWidth="1"/>
    <col min="7" max="16384" width="49.81640625" style="1"/>
  </cols>
  <sheetData>
    <row r="1" spans="3:6">
      <c r="C1" s="9" t="s">
        <v>0</v>
      </c>
      <c r="D1" s="9"/>
    </row>
    <row r="2" spans="3:6">
      <c r="C2" s="9" t="s">
        <v>504</v>
      </c>
      <c r="D2" s="9"/>
    </row>
    <row r="3" spans="3:6">
      <c r="C3" s="9" t="s">
        <v>505</v>
      </c>
      <c r="D3" s="9"/>
    </row>
    <row r="4" spans="3:6">
      <c r="C4" s="9"/>
      <c r="D4" s="9"/>
    </row>
    <row r="5" spans="3:6" ht="41.25" customHeight="1">
      <c r="C5" s="499" t="s">
        <v>552</v>
      </c>
      <c r="D5" s="499"/>
      <c r="E5" s="499"/>
    </row>
    <row r="6" spans="3:6">
      <c r="C6" s="144"/>
      <c r="D6" s="144"/>
      <c r="E6" s="144"/>
    </row>
    <row r="7" spans="3:6" ht="30" customHeight="1">
      <c r="C7" s="277" t="s">
        <v>506</v>
      </c>
      <c r="D7" s="371" t="s">
        <v>534</v>
      </c>
      <c r="E7" s="369" t="s">
        <v>507</v>
      </c>
      <c r="F7" s="10"/>
    </row>
    <row r="8" spans="3:6" ht="29" customHeight="1">
      <c r="C8" s="278" t="s">
        <v>13</v>
      </c>
      <c r="D8" s="372" t="s">
        <v>535</v>
      </c>
      <c r="E8" s="370" t="s">
        <v>508</v>
      </c>
      <c r="F8" s="10"/>
    </row>
    <row r="9" spans="3:6" ht="17.5" customHeight="1">
      <c r="C9" s="277" t="s">
        <v>14</v>
      </c>
      <c r="D9" s="371" t="s">
        <v>536</v>
      </c>
      <c r="E9" s="369" t="s">
        <v>509</v>
      </c>
      <c r="F9" s="10"/>
    </row>
    <row r="10" spans="3:6" ht="31" customHeight="1">
      <c r="C10" s="278" t="s">
        <v>15</v>
      </c>
      <c r="D10" s="372" t="s">
        <v>537</v>
      </c>
      <c r="E10" s="370" t="s">
        <v>510</v>
      </c>
      <c r="F10" s="10"/>
    </row>
    <row r="11" spans="3:6" ht="18.5" customHeight="1">
      <c r="C11" s="277" t="s">
        <v>16</v>
      </c>
      <c r="D11" s="371" t="s">
        <v>538</v>
      </c>
      <c r="E11" s="369" t="s">
        <v>511</v>
      </c>
      <c r="F11" s="10"/>
    </row>
    <row r="12" spans="3:6" ht="28.5" customHeight="1">
      <c r="C12" s="278" t="s">
        <v>17</v>
      </c>
      <c r="D12" s="372" t="s">
        <v>539</v>
      </c>
      <c r="E12" s="370" t="s">
        <v>512</v>
      </c>
      <c r="F12" s="10"/>
    </row>
    <row r="13" spans="3:6" ht="15" customHeight="1">
      <c r="C13" s="277" t="s">
        <v>18</v>
      </c>
      <c r="D13" s="371" t="s">
        <v>540</v>
      </c>
      <c r="E13" s="369" t="s">
        <v>513</v>
      </c>
      <c r="F13" s="10"/>
    </row>
    <row r="14" spans="3:6" ht="15" customHeight="1">
      <c r="C14" s="278" t="s">
        <v>19</v>
      </c>
      <c r="D14" s="372" t="s">
        <v>541</v>
      </c>
      <c r="E14" s="370" t="s">
        <v>514</v>
      </c>
      <c r="F14" s="10"/>
    </row>
    <row r="15" spans="3:6" ht="15" customHeight="1">
      <c r="C15" s="277" t="s">
        <v>20</v>
      </c>
      <c r="D15" s="371" t="s">
        <v>542</v>
      </c>
      <c r="E15" s="369" t="s">
        <v>515</v>
      </c>
      <c r="F15" s="10"/>
    </row>
    <row r="16" spans="3:6" ht="29.5" customHeight="1">
      <c r="C16" s="278" t="s">
        <v>21</v>
      </c>
      <c r="D16" s="372" t="s">
        <v>543</v>
      </c>
      <c r="E16" s="370" t="s">
        <v>516</v>
      </c>
      <c r="F16" s="10"/>
    </row>
    <row r="17" spans="3:6" ht="29.5" customHeight="1">
      <c r="C17" s="277" t="s">
        <v>22</v>
      </c>
      <c r="D17" s="371" t="s">
        <v>544</v>
      </c>
      <c r="E17" s="369" t="s">
        <v>517</v>
      </c>
      <c r="F17" s="10"/>
    </row>
    <row r="18" spans="3:6" ht="16.5" customHeight="1">
      <c r="C18" s="278" t="s">
        <v>23</v>
      </c>
      <c r="D18" s="372" t="s">
        <v>545</v>
      </c>
      <c r="E18" s="370" t="s">
        <v>518</v>
      </c>
      <c r="F18" s="10"/>
    </row>
    <row r="19" spans="3:6" ht="30" customHeight="1">
      <c r="C19" s="277" t="s">
        <v>24</v>
      </c>
      <c r="D19" s="371" t="s">
        <v>546</v>
      </c>
      <c r="E19" s="369" t="s">
        <v>554</v>
      </c>
      <c r="F19" s="10"/>
    </row>
    <row r="20" spans="3:6" ht="30" customHeight="1">
      <c r="C20" s="278" t="s">
        <v>25</v>
      </c>
      <c r="D20" s="372" t="s">
        <v>547</v>
      </c>
      <c r="E20" s="370" t="s">
        <v>519</v>
      </c>
      <c r="F20" s="10"/>
    </row>
    <row r="21" spans="3:6" ht="16.5" customHeight="1">
      <c r="C21" s="277" t="s">
        <v>520</v>
      </c>
      <c r="D21" s="371" t="s">
        <v>548</v>
      </c>
      <c r="E21" s="369" t="s">
        <v>521</v>
      </c>
      <c r="F21" s="10"/>
    </row>
    <row r="22" spans="3:6" ht="28.5" customHeight="1">
      <c r="C22" s="278" t="s">
        <v>41</v>
      </c>
      <c r="D22" s="372" t="s">
        <v>549</v>
      </c>
      <c r="E22" s="370" t="s">
        <v>522</v>
      </c>
    </row>
    <row r="23" spans="3:6">
      <c r="C23" s="230" t="s">
        <v>523</v>
      </c>
      <c r="D23" s="10"/>
      <c r="E23" s="10"/>
    </row>
  </sheetData>
  <sheetProtection sheet="1" objects="1" scenarios="1" formatCells="0" formatColumns="0" formatRows="0"/>
  <mergeCells count="1">
    <mergeCell ref="C5:E5"/>
  </mergeCells>
  <pageMargins left="0.25" right="0.25" top="0.75" bottom="0.75" header="0.3" footer="0.3"/>
  <pageSetup scale="80" fitToHeight="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7036-01C3-495B-BA42-1B45B4440BE1}">
  <dimension ref="B1:AR45"/>
  <sheetViews>
    <sheetView topLeftCell="B4" zoomScaleNormal="100" workbookViewId="0">
      <selection activeCell="C49" sqref="C49"/>
    </sheetView>
  </sheetViews>
  <sheetFormatPr defaultColWidth="8.54296875" defaultRowHeight="15" customHeight="1" outlineLevelCol="1"/>
  <cols>
    <col min="1" max="2" width="2.81640625" style="10" customWidth="1"/>
    <col min="3" max="3" width="59" style="10" customWidth="1"/>
    <col min="4" max="7" width="9.81640625" style="10" hidden="1" customWidth="1" outlineLevel="1"/>
    <col min="8" max="8" width="15.54296875" style="10" customWidth="1" collapsed="1"/>
    <col min="9" max="12" width="9.81640625" style="10" hidden="1" customWidth="1" outlineLevel="1"/>
    <col min="13" max="13" width="15.54296875" style="10" customWidth="1" collapsed="1"/>
    <col min="14" max="17" width="9.81640625" style="10" hidden="1" customWidth="1" outlineLevel="1"/>
    <col min="18" max="18" width="15.54296875" style="10" customWidth="1" collapsed="1"/>
    <col min="19" max="22" width="9.81640625" style="10" hidden="1" customWidth="1" outlineLevel="1"/>
    <col min="23" max="23" width="15.54296875" style="10" customWidth="1" collapsed="1"/>
    <col min="24" max="27" width="9.81640625" style="10" hidden="1" customWidth="1" outlineLevel="1"/>
    <col min="28" max="28" width="15.54296875" style="10" customWidth="1" collapsed="1"/>
    <col min="29" max="32" width="9.81640625" style="10" hidden="1" customWidth="1" outlineLevel="1"/>
    <col min="33" max="33" width="15.54296875" style="10" customWidth="1" collapsed="1"/>
    <col min="34" max="37" width="9.81640625" style="10" hidden="1" customWidth="1" outlineLevel="1"/>
    <col min="38" max="38" width="15.54296875" style="10" customWidth="1" collapsed="1"/>
    <col min="39" max="42" width="9.81640625" style="10" customWidth="1" outlineLevel="1"/>
    <col min="43" max="43" width="15.54296875" style="10" customWidth="1"/>
    <col min="44" max="16384" width="8.54296875" style="10"/>
  </cols>
  <sheetData>
    <row r="1" spans="3:43" ht="15" customHeight="1">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43" ht="15" customHeight="1">
      <c r="C2" s="25" t="s">
        <v>53</v>
      </c>
      <c r="D2" s="25"/>
      <c r="E2" s="25"/>
      <c r="F2" s="25"/>
      <c r="G2" s="25"/>
      <c r="H2" s="25"/>
      <c r="I2" s="25"/>
      <c r="J2" s="25"/>
      <c r="K2" s="25"/>
      <c r="L2" s="25"/>
      <c r="M2" s="25"/>
      <c r="N2" s="25"/>
      <c r="O2" s="25"/>
      <c r="P2" s="25"/>
      <c r="Q2" s="25"/>
      <c r="R2" s="25"/>
      <c r="S2" s="25"/>
      <c r="T2" s="25"/>
      <c r="U2" s="25"/>
      <c r="V2" s="25"/>
      <c r="W2" s="25"/>
      <c r="X2" s="25"/>
      <c r="Y2" s="25"/>
      <c r="Z2" s="25"/>
      <c r="AA2" s="25"/>
      <c r="AB2" s="25"/>
    </row>
    <row r="3" spans="3:43" ht="15" customHeight="1">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43" ht="15" customHeight="1">
      <c r="C4" s="115"/>
      <c r="D4" s="456" t="s">
        <v>3</v>
      </c>
      <c r="E4" s="463"/>
      <c r="F4" s="463"/>
      <c r="G4" s="463"/>
      <c r="H4" s="464"/>
      <c r="I4" s="453">
        <v>2020</v>
      </c>
      <c r="J4" s="458"/>
      <c r="K4" s="458"/>
      <c r="L4" s="458"/>
      <c r="M4" s="459"/>
      <c r="N4" s="453">
        <v>2021</v>
      </c>
      <c r="O4" s="458"/>
      <c r="P4" s="458"/>
      <c r="Q4" s="458"/>
      <c r="R4" s="459"/>
      <c r="S4" s="453" t="s">
        <v>54</v>
      </c>
      <c r="T4" s="458"/>
      <c r="U4" s="458"/>
      <c r="V4" s="458"/>
      <c r="W4" s="459"/>
      <c r="X4" s="458" t="s">
        <v>55</v>
      </c>
      <c r="Y4" s="458"/>
      <c r="Z4" s="458"/>
      <c r="AA4" s="458"/>
      <c r="AB4" s="459"/>
      <c r="AC4" s="458">
        <v>2024</v>
      </c>
      <c r="AD4" s="458"/>
      <c r="AE4" s="458"/>
      <c r="AF4" s="458"/>
      <c r="AG4" s="459"/>
      <c r="AH4" s="453">
        <v>2025</v>
      </c>
      <c r="AI4" s="458"/>
      <c r="AJ4" s="458"/>
      <c r="AK4" s="458"/>
      <c r="AL4" s="459"/>
      <c r="AM4" s="453">
        <v>2026</v>
      </c>
      <c r="AN4" s="458"/>
      <c r="AO4" s="458"/>
      <c r="AP4" s="458"/>
      <c r="AQ4" s="459"/>
    </row>
    <row r="5" spans="3:43" ht="15" customHeight="1">
      <c r="C5" s="116"/>
      <c r="D5" s="20" t="s">
        <v>6</v>
      </c>
      <c r="E5" s="21" t="s">
        <v>7</v>
      </c>
      <c r="F5" s="21" t="s">
        <v>8</v>
      </c>
      <c r="G5" s="21" t="s">
        <v>9</v>
      </c>
      <c r="H5" s="22" t="s">
        <v>10</v>
      </c>
      <c r="I5" s="20" t="s">
        <v>6</v>
      </c>
      <c r="J5" s="21" t="s">
        <v>7</v>
      </c>
      <c r="K5" s="21" t="s">
        <v>8</v>
      </c>
      <c r="L5" s="21" t="s">
        <v>9</v>
      </c>
      <c r="M5" s="22" t="s">
        <v>10</v>
      </c>
      <c r="N5" s="20" t="s">
        <v>6</v>
      </c>
      <c r="O5" s="21" t="s">
        <v>7</v>
      </c>
      <c r="P5" s="21" t="s">
        <v>8</v>
      </c>
      <c r="Q5" s="21" t="s">
        <v>9</v>
      </c>
      <c r="R5" s="22" t="s">
        <v>10</v>
      </c>
      <c r="S5" s="20" t="s">
        <v>6</v>
      </c>
      <c r="T5" s="21" t="s">
        <v>7</v>
      </c>
      <c r="U5" s="21" t="s">
        <v>8</v>
      </c>
      <c r="V5" s="21" t="s">
        <v>9</v>
      </c>
      <c r="W5" s="22" t="s">
        <v>10</v>
      </c>
      <c r="X5" s="21" t="s">
        <v>6</v>
      </c>
      <c r="Y5" s="21" t="s">
        <v>7</v>
      </c>
      <c r="Z5" s="21" t="s">
        <v>8</v>
      </c>
      <c r="AA5" s="21" t="s">
        <v>9</v>
      </c>
      <c r="AB5" s="22" t="s">
        <v>10</v>
      </c>
      <c r="AC5" s="21" t="s">
        <v>6</v>
      </c>
      <c r="AD5" s="21" t="s">
        <v>7</v>
      </c>
      <c r="AE5" s="21" t="s">
        <v>8</v>
      </c>
      <c r="AF5" s="21" t="s">
        <v>9</v>
      </c>
      <c r="AG5" s="22" t="s">
        <v>10</v>
      </c>
      <c r="AH5" s="21" t="s">
        <v>6</v>
      </c>
      <c r="AI5" s="21" t="s">
        <v>7</v>
      </c>
      <c r="AJ5" s="21" t="s">
        <v>8</v>
      </c>
      <c r="AK5" s="21" t="s">
        <v>9</v>
      </c>
      <c r="AL5" s="22" t="s">
        <v>10</v>
      </c>
      <c r="AM5" s="21" t="s">
        <v>6</v>
      </c>
      <c r="AN5" s="21" t="s">
        <v>7</v>
      </c>
      <c r="AO5" s="21" t="s">
        <v>8</v>
      </c>
      <c r="AP5" s="21" t="s">
        <v>9</v>
      </c>
      <c r="AQ5" s="22" t="s">
        <v>11</v>
      </c>
    </row>
    <row r="6" spans="3:43" ht="15" customHeight="1">
      <c r="C6" s="117" t="s">
        <v>1</v>
      </c>
      <c r="D6" s="165">
        <v>536</v>
      </c>
      <c r="E6" s="166">
        <v>373</v>
      </c>
      <c r="F6" s="166">
        <v>421</v>
      </c>
      <c r="G6" s="166">
        <v>446</v>
      </c>
      <c r="H6" s="167">
        <v>1776</v>
      </c>
      <c r="I6" s="168">
        <v>382</v>
      </c>
      <c r="J6" s="169">
        <v>462</v>
      </c>
      <c r="K6" s="169">
        <v>472</v>
      </c>
      <c r="L6" s="169">
        <v>484</v>
      </c>
      <c r="M6" s="167">
        <v>1800</v>
      </c>
      <c r="N6" s="168">
        <v>524</v>
      </c>
      <c r="O6" s="169">
        <v>475</v>
      </c>
      <c r="P6" s="169">
        <v>587</v>
      </c>
      <c r="Q6" s="169">
        <v>543</v>
      </c>
      <c r="R6" s="167">
        <v>2129</v>
      </c>
      <c r="S6" s="168">
        <v>605</v>
      </c>
      <c r="T6" s="169">
        <v>524</v>
      </c>
      <c r="U6" s="169">
        <v>597</v>
      </c>
      <c r="V6" s="169">
        <v>606</v>
      </c>
      <c r="W6" s="167">
        <v>2332</v>
      </c>
      <c r="X6" s="169">
        <v>656</v>
      </c>
      <c r="Y6" s="169">
        <v>545</v>
      </c>
      <c r="Z6" s="169">
        <v>637</v>
      </c>
      <c r="AA6" s="169">
        <v>686</v>
      </c>
      <c r="AB6" s="167">
        <v>2524</v>
      </c>
      <c r="AC6" s="168">
        <v>717</v>
      </c>
      <c r="AD6" s="169">
        <v>608</v>
      </c>
      <c r="AE6" s="169">
        <v>735</v>
      </c>
      <c r="AF6" s="169">
        <v>742</v>
      </c>
      <c r="AG6" s="251">
        <v>2801</v>
      </c>
      <c r="AH6" s="168">
        <v>839</v>
      </c>
      <c r="AI6" s="169">
        <v>727</v>
      </c>
      <c r="AJ6" s="169">
        <v>814</v>
      </c>
      <c r="AK6" s="169">
        <v>874</v>
      </c>
      <c r="AL6" s="251">
        <v>3254</v>
      </c>
      <c r="AM6" s="169">
        <v>925</v>
      </c>
      <c r="AN6" s="169"/>
      <c r="AO6" s="169"/>
      <c r="AP6" s="169"/>
      <c r="AQ6" s="251">
        <v>925</v>
      </c>
    </row>
    <row r="7" spans="3:43" ht="15" customHeight="1">
      <c r="C7" s="118" t="s">
        <v>56</v>
      </c>
      <c r="D7" s="156">
        <v>-38</v>
      </c>
      <c r="E7" s="157">
        <v>-39</v>
      </c>
      <c r="F7" s="157">
        <v>-36</v>
      </c>
      <c r="G7" s="157">
        <v>-32</v>
      </c>
      <c r="H7" s="158">
        <v>-145</v>
      </c>
      <c r="I7" s="156">
        <v>-26</v>
      </c>
      <c r="J7" s="157">
        <v>-44</v>
      </c>
      <c r="K7" s="157">
        <v>-59</v>
      </c>
      <c r="L7" s="157">
        <v>-50</v>
      </c>
      <c r="M7" s="158">
        <v>-180</v>
      </c>
      <c r="N7" s="156">
        <v>-42</v>
      </c>
      <c r="O7" s="157">
        <v>-40</v>
      </c>
      <c r="P7" s="157">
        <v>-54</v>
      </c>
      <c r="Q7" s="157">
        <v>-49</v>
      </c>
      <c r="R7" s="158">
        <v>-185</v>
      </c>
      <c r="S7" s="156">
        <v>-49</v>
      </c>
      <c r="T7" s="157">
        <v>-44</v>
      </c>
      <c r="U7" s="157">
        <v>-49</v>
      </c>
      <c r="V7" s="157">
        <v>-81</v>
      </c>
      <c r="W7" s="158">
        <v>-223</v>
      </c>
      <c r="X7" s="157">
        <v>-87</v>
      </c>
      <c r="Y7" s="157">
        <v>-47</v>
      </c>
      <c r="Z7" s="157">
        <v>-55</v>
      </c>
      <c r="AA7" s="157">
        <v>-54</v>
      </c>
      <c r="AB7" s="158">
        <v>-243</v>
      </c>
      <c r="AC7" s="156">
        <v>-61</v>
      </c>
      <c r="AD7" s="157">
        <v>-48</v>
      </c>
      <c r="AE7" s="157">
        <v>-55</v>
      </c>
      <c r="AF7" s="157">
        <v>-72</v>
      </c>
      <c r="AG7" s="158">
        <v>-236</v>
      </c>
      <c r="AH7" s="156">
        <v>-102</v>
      </c>
      <c r="AI7" s="157">
        <v>-94</v>
      </c>
      <c r="AJ7" s="157">
        <v>-34</v>
      </c>
      <c r="AK7" s="157">
        <v>-58</v>
      </c>
      <c r="AL7" s="158">
        <v>-288</v>
      </c>
      <c r="AM7" s="157">
        <v>-36</v>
      </c>
      <c r="AN7" s="157"/>
      <c r="AO7" s="157"/>
      <c r="AP7" s="157"/>
      <c r="AQ7" s="158">
        <v>-36</v>
      </c>
    </row>
    <row r="8" spans="3:43" s="26" customFormat="1" ht="15" customHeight="1">
      <c r="C8" s="119" t="s">
        <v>57</v>
      </c>
      <c r="D8" s="159">
        <v>499</v>
      </c>
      <c r="E8" s="160">
        <v>333</v>
      </c>
      <c r="F8" s="160">
        <v>386</v>
      </c>
      <c r="G8" s="160">
        <v>413</v>
      </c>
      <c r="H8" s="161">
        <v>1631</v>
      </c>
      <c r="I8" s="159">
        <v>356</v>
      </c>
      <c r="J8" s="160">
        <v>418</v>
      </c>
      <c r="K8" s="160">
        <v>413</v>
      </c>
      <c r="L8" s="160">
        <v>434</v>
      </c>
      <c r="M8" s="161">
        <v>1621</v>
      </c>
      <c r="N8" s="159">
        <v>482</v>
      </c>
      <c r="O8" s="160">
        <v>436</v>
      </c>
      <c r="P8" s="160">
        <v>533</v>
      </c>
      <c r="Q8" s="160">
        <v>494</v>
      </c>
      <c r="R8" s="161">
        <v>1944</v>
      </c>
      <c r="S8" s="159">
        <v>556</v>
      </c>
      <c r="T8" s="160">
        <v>480</v>
      </c>
      <c r="U8" s="160">
        <v>548</v>
      </c>
      <c r="V8" s="160">
        <v>525</v>
      </c>
      <c r="W8" s="161">
        <v>2109</v>
      </c>
      <c r="X8" s="160">
        <v>569</v>
      </c>
      <c r="Y8" s="160">
        <v>498</v>
      </c>
      <c r="Z8" s="160">
        <v>582</v>
      </c>
      <c r="AA8" s="160">
        <v>632</v>
      </c>
      <c r="AB8" s="161">
        <v>2281</v>
      </c>
      <c r="AC8" s="159">
        <v>656</v>
      </c>
      <c r="AD8" s="160">
        <v>560</v>
      </c>
      <c r="AE8" s="160">
        <v>679</v>
      </c>
      <c r="AF8" s="160">
        <v>669</v>
      </c>
      <c r="AG8" s="252">
        <v>2565</v>
      </c>
      <c r="AH8" s="159">
        <v>738</v>
      </c>
      <c r="AI8" s="160">
        <v>633</v>
      </c>
      <c r="AJ8" s="160">
        <v>779</v>
      </c>
      <c r="AK8" s="160">
        <v>816</v>
      </c>
      <c r="AL8" s="252">
        <v>2966</v>
      </c>
      <c r="AM8" s="160">
        <v>889</v>
      </c>
      <c r="AN8" s="160"/>
      <c r="AO8" s="160"/>
      <c r="AP8" s="160"/>
      <c r="AQ8" s="252">
        <v>889</v>
      </c>
    </row>
    <row r="9" spans="3:43" ht="15" customHeight="1">
      <c r="C9" s="118" t="s">
        <v>58</v>
      </c>
      <c r="D9" s="162">
        <v>-88</v>
      </c>
      <c r="E9" s="163">
        <v>-57</v>
      </c>
      <c r="F9" s="163">
        <v>-55</v>
      </c>
      <c r="G9" s="163">
        <v>-50</v>
      </c>
      <c r="H9" s="164">
        <v>-250</v>
      </c>
      <c r="I9" s="162">
        <v>-84</v>
      </c>
      <c r="J9" s="163">
        <v>-31</v>
      </c>
      <c r="K9" s="163">
        <v>-15</v>
      </c>
      <c r="L9" s="163">
        <v>-1</v>
      </c>
      <c r="M9" s="164">
        <v>-131</v>
      </c>
      <c r="N9" s="162">
        <v>-63</v>
      </c>
      <c r="O9" s="163">
        <v>1</v>
      </c>
      <c r="P9" s="163">
        <v>-81</v>
      </c>
      <c r="Q9" s="163">
        <v>-1</v>
      </c>
      <c r="R9" s="164">
        <v>-143</v>
      </c>
      <c r="S9" s="162">
        <v>-86</v>
      </c>
      <c r="T9" s="163">
        <v>2</v>
      </c>
      <c r="U9" s="163">
        <v>-75</v>
      </c>
      <c r="V9" s="163">
        <v>14</v>
      </c>
      <c r="W9" s="164">
        <v>-145</v>
      </c>
      <c r="X9" s="163">
        <v>-67</v>
      </c>
      <c r="Y9" s="163">
        <v>18</v>
      </c>
      <c r="Z9" s="163">
        <v>-54</v>
      </c>
      <c r="AA9" s="163">
        <v>5</v>
      </c>
      <c r="AB9" s="164">
        <v>-98</v>
      </c>
      <c r="AC9" s="162">
        <v>-73</v>
      </c>
      <c r="AD9" s="163">
        <v>14</v>
      </c>
      <c r="AE9" s="163">
        <v>-62</v>
      </c>
      <c r="AF9" s="163">
        <v>8</v>
      </c>
      <c r="AG9" s="164">
        <v>-113</v>
      </c>
      <c r="AH9" s="162">
        <v>-127</v>
      </c>
      <c r="AI9" s="163">
        <v>8</v>
      </c>
      <c r="AJ9" s="163">
        <v>-123</v>
      </c>
      <c r="AK9" s="419" t="s">
        <v>59</v>
      </c>
      <c r="AL9" s="164">
        <v>-242</v>
      </c>
      <c r="AM9" s="152">
        <v>-167</v>
      </c>
      <c r="AN9" s="420"/>
      <c r="AO9" s="420"/>
      <c r="AP9" s="420"/>
      <c r="AQ9" s="164">
        <v>-167</v>
      </c>
    </row>
    <row r="10" spans="3:43" s="26" customFormat="1" ht="15" customHeight="1">
      <c r="C10" s="119" t="s">
        <v>60</v>
      </c>
      <c r="D10" s="210">
        <v>411</v>
      </c>
      <c r="E10" s="211">
        <v>276</v>
      </c>
      <c r="F10" s="211">
        <v>331</v>
      </c>
      <c r="G10" s="211">
        <v>363</v>
      </c>
      <c r="H10" s="212">
        <v>1381</v>
      </c>
      <c r="I10" s="210">
        <v>272</v>
      </c>
      <c r="J10" s="211">
        <v>387</v>
      </c>
      <c r="K10" s="211">
        <v>398</v>
      </c>
      <c r="L10" s="211">
        <v>433</v>
      </c>
      <c r="M10" s="212">
        <v>1490</v>
      </c>
      <c r="N10" s="210">
        <v>419</v>
      </c>
      <c r="O10" s="211">
        <v>437</v>
      </c>
      <c r="P10" s="211">
        <v>453</v>
      </c>
      <c r="Q10" s="211">
        <v>493</v>
      </c>
      <c r="R10" s="212">
        <v>1801</v>
      </c>
      <c r="S10" s="210">
        <v>470</v>
      </c>
      <c r="T10" s="211">
        <v>482</v>
      </c>
      <c r="U10" s="211">
        <v>473</v>
      </c>
      <c r="V10" s="211">
        <v>539</v>
      </c>
      <c r="W10" s="212">
        <v>1964</v>
      </c>
      <c r="X10" s="210">
        <v>502</v>
      </c>
      <c r="Y10" s="211">
        <v>516</v>
      </c>
      <c r="Z10" s="211">
        <v>528</v>
      </c>
      <c r="AA10" s="211">
        <v>637</v>
      </c>
      <c r="AB10" s="212">
        <v>2183</v>
      </c>
      <c r="AC10" s="210">
        <v>584</v>
      </c>
      <c r="AD10" s="211">
        <v>574</v>
      </c>
      <c r="AE10" s="211">
        <v>617</v>
      </c>
      <c r="AF10" s="211">
        <v>678</v>
      </c>
      <c r="AG10" s="253">
        <v>2452</v>
      </c>
      <c r="AH10" s="210">
        <v>611</v>
      </c>
      <c r="AI10" s="211">
        <v>641</v>
      </c>
      <c r="AJ10" s="211">
        <v>657</v>
      </c>
      <c r="AK10" s="422">
        <v>815</v>
      </c>
      <c r="AL10" s="423">
        <v>2724</v>
      </c>
      <c r="AM10" s="211">
        <v>722</v>
      </c>
      <c r="AN10" s="211"/>
      <c r="AO10" s="211"/>
      <c r="AP10" s="211"/>
      <c r="AQ10" s="253">
        <v>722</v>
      </c>
    </row>
    <row r="11" spans="3:43" s="26" customFormat="1" ht="15" customHeight="1">
      <c r="C11" s="45" t="s">
        <v>61</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row>
    <row r="12" spans="3:43" ht="15" customHeight="1">
      <c r="C12" s="45" t="s">
        <v>62</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51"/>
      <c r="AN12" s="46"/>
      <c r="AO12" s="46"/>
      <c r="AP12" s="46"/>
      <c r="AQ12" s="46"/>
    </row>
    <row r="13" spans="3:43" ht="15" customHeight="1">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row>
    <row r="14" spans="3:43" ht="15" customHeight="1">
      <c r="C14" s="25" t="s">
        <v>0</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row>
    <row r="15" spans="3:43" ht="15" customHeight="1">
      <c r="C15" s="25" t="s">
        <v>63</v>
      </c>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row>
    <row r="16" spans="3:43" ht="15" customHeight="1">
      <c r="C16" s="25" t="s">
        <v>2</v>
      </c>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row>
    <row r="17" spans="2:44" ht="15" customHeight="1">
      <c r="C17" s="115"/>
      <c r="D17" s="456" t="s">
        <v>3</v>
      </c>
      <c r="E17" s="463"/>
      <c r="F17" s="463"/>
      <c r="G17" s="463"/>
      <c r="H17" s="464"/>
      <c r="I17" s="453">
        <v>2020</v>
      </c>
      <c r="J17" s="458"/>
      <c r="K17" s="458"/>
      <c r="L17" s="458"/>
      <c r="M17" s="459"/>
      <c r="N17" s="453">
        <v>2021</v>
      </c>
      <c r="O17" s="458"/>
      <c r="P17" s="458"/>
      <c r="Q17" s="458"/>
      <c r="R17" s="459"/>
      <c r="S17" s="453" t="s">
        <v>54</v>
      </c>
      <c r="T17" s="458"/>
      <c r="U17" s="458"/>
      <c r="V17" s="458"/>
      <c r="W17" s="459"/>
      <c r="X17" s="458" t="s">
        <v>55</v>
      </c>
      <c r="Y17" s="458"/>
      <c r="Z17" s="458"/>
      <c r="AA17" s="458"/>
      <c r="AB17" s="459"/>
      <c r="AC17" s="453">
        <v>2024</v>
      </c>
      <c r="AD17" s="458"/>
      <c r="AE17" s="458"/>
      <c r="AF17" s="458"/>
      <c r="AG17" s="459"/>
      <c r="AH17" s="453">
        <v>2025</v>
      </c>
      <c r="AI17" s="458"/>
      <c r="AJ17" s="458"/>
      <c r="AK17" s="458"/>
      <c r="AL17" s="459"/>
      <c r="AM17" s="453">
        <v>2026</v>
      </c>
      <c r="AN17" s="458"/>
      <c r="AO17" s="458"/>
      <c r="AP17" s="458"/>
      <c r="AQ17" s="459"/>
    </row>
    <row r="18" spans="2:44" ht="15" customHeight="1">
      <c r="C18" s="116"/>
      <c r="D18" s="20" t="s">
        <v>6</v>
      </c>
      <c r="E18" s="21" t="s">
        <v>7</v>
      </c>
      <c r="F18" s="21" t="s">
        <v>8</v>
      </c>
      <c r="G18" s="21" t="s">
        <v>9</v>
      </c>
      <c r="H18" s="24" t="s">
        <v>10</v>
      </c>
      <c r="I18" s="20" t="s">
        <v>6</v>
      </c>
      <c r="J18" s="21" t="s">
        <v>7</v>
      </c>
      <c r="K18" s="21" t="s">
        <v>8</v>
      </c>
      <c r="L18" s="21" t="s">
        <v>9</v>
      </c>
      <c r="M18" s="24" t="s">
        <v>10</v>
      </c>
      <c r="N18" s="20" t="s">
        <v>6</v>
      </c>
      <c r="O18" s="21" t="s">
        <v>7</v>
      </c>
      <c r="P18" s="21" t="s">
        <v>8</v>
      </c>
      <c r="Q18" s="21" t="s">
        <v>9</v>
      </c>
      <c r="R18" s="24" t="s">
        <v>10</v>
      </c>
      <c r="S18" s="20" t="s">
        <v>6</v>
      </c>
      <c r="T18" s="21" t="s">
        <v>7</v>
      </c>
      <c r="U18" s="21" t="s">
        <v>8</v>
      </c>
      <c r="V18" s="21" t="s">
        <v>9</v>
      </c>
      <c r="W18" s="24" t="s">
        <v>10</v>
      </c>
      <c r="X18" s="20" t="s">
        <v>6</v>
      </c>
      <c r="Y18" s="21" t="s">
        <v>7</v>
      </c>
      <c r="Z18" s="21" t="s">
        <v>8</v>
      </c>
      <c r="AA18" s="21" t="s">
        <v>9</v>
      </c>
      <c r="AB18" s="24" t="s">
        <v>10</v>
      </c>
      <c r="AC18" s="20" t="s">
        <v>6</v>
      </c>
      <c r="AD18" s="21" t="s">
        <v>7</v>
      </c>
      <c r="AE18" s="21" t="s">
        <v>8</v>
      </c>
      <c r="AF18" s="21" t="s">
        <v>9</v>
      </c>
      <c r="AG18" s="22" t="s">
        <v>10</v>
      </c>
      <c r="AH18" s="20" t="s">
        <v>6</v>
      </c>
      <c r="AI18" s="21" t="s">
        <v>7</v>
      </c>
      <c r="AJ18" s="21" t="s">
        <v>8</v>
      </c>
      <c r="AK18" s="21" t="s">
        <v>9</v>
      </c>
      <c r="AL18" s="22" t="s">
        <v>10</v>
      </c>
      <c r="AM18" s="21" t="s">
        <v>6</v>
      </c>
      <c r="AN18" s="21" t="s">
        <v>7</v>
      </c>
      <c r="AO18" s="21" t="s">
        <v>8</v>
      </c>
      <c r="AP18" s="21" t="s">
        <v>9</v>
      </c>
      <c r="AQ18" s="22" t="s">
        <v>11</v>
      </c>
    </row>
    <row r="19" spans="2:44" ht="15" customHeight="1">
      <c r="C19" s="117" t="s">
        <v>64</v>
      </c>
      <c r="D19" s="165">
        <v>391</v>
      </c>
      <c r="E19" s="166">
        <v>368</v>
      </c>
      <c r="F19" s="166">
        <v>436</v>
      </c>
      <c r="G19" s="166">
        <v>478</v>
      </c>
      <c r="H19" s="167">
        <v>1673</v>
      </c>
      <c r="I19" s="168">
        <v>471</v>
      </c>
      <c r="J19" s="169">
        <v>489</v>
      </c>
      <c r="K19" s="169">
        <v>509</v>
      </c>
      <c r="L19" s="169">
        <v>566</v>
      </c>
      <c r="M19" s="167">
        <v>2035</v>
      </c>
      <c r="N19" s="168">
        <v>526</v>
      </c>
      <c r="O19" s="169">
        <v>532</v>
      </c>
      <c r="P19" s="169">
        <v>470</v>
      </c>
      <c r="Q19" s="169">
        <v>490</v>
      </c>
      <c r="R19" s="167">
        <v>2018</v>
      </c>
      <c r="S19" s="168">
        <v>460</v>
      </c>
      <c r="T19" s="169">
        <v>575</v>
      </c>
      <c r="U19" s="169">
        <v>539</v>
      </c>
      <c r="V19" s="169">
        <v>570</v>
      </c>
      <c r="W19" s="167">
        <v>2144</v>
      </c>
      <c r="X19" s="169">
        <v>1034</v>
      </c>
      <c r="Y19" s="169">
        <v>608</v>
      </c>
      <c r="Z19" s="169">
        <v>574</v>
      </c>
      <c r="AA19" s="169">
        <v>773</v>
      </c>
      <c r="AB19" s="167">
        <v>2988</v>
      </c>
      <c r="AC19" s="168">
        <v>665</v>
      </c>
      <c r="AD19" s="169">
        <v>658</v>
      </c>
      <c r="AE19" s="169">
        <v>704</v>
      </c>
      <c r="AF19" s="169">
        <v>743</v>
      </c>
      <c r="AG19" s="167">
        <v>2769</v>
      </c>
      <c r="AH19" s="168">
        <v>596</v>
      </c>
      <c r="AI19" s="169">
        <v>364</v>
      </c>
      <c r="AJ19" s="169">
        <v>703</v>
      </c>
      <c r="AK19" s="169">
        <v>827</v>
      </c>
      <c r="AL19" s="167">
        <v>2490</v>
      </c>
      <c r="AM19" s="169">
        <v>718</v>
      </c>
      <c r="AN19" s="169"/>
      <c r="AO19" s="169"/>
      <c r="AP19" s="169"/>
      <c r="AQ19" s="167">
        <v>718</v>
      </c>
    </row>
    <row r="20" spans="2:44" ht="15" customHeight="1">
      <c r="C20" s="120" t="s">
        <v>65</v>
      </c>
      <c r="D20" s="153"/>
      <c r="E20" s="152"/>
      <c r="F20" s="152"/>
      <c r="G20" s="152"/>
      <c r="H20" s="154"/>
      <c r="I20" s="153"/>
      <c r="J20" s="152"/>
      <c r="K20" s="152"/>
      <c r="L20" s="152"/>
      <c r="M20" s="154"/>
      <c r="N20" s="153"/>
      <c r="O20" s="152"/>
      <c r="P20" s="152"/>
      <c r="Q20" s="152"/>
      <c r="R20" s="154"/>
      <c r="S20" s="153"/>
      <c r="T20" s="152"/>
      <c r="U20" s="152"/>
      <c r="V20" s="152"/>
      <c r="W20" s="154"/>
      <c r="X20" s="152"/>
      <c r="Y20" s="152"/>
      <c r="Z20" s="152"/>
      <c r="AA20" s="152"/>
      <c r="AB20" s="154"/>
      <c r="AC20" s="153"/>
      <c r="AD20" s="152"/>
      <c r="AE20" s="152"/>
      <c r="AF20" s="152"/>
      <c r="AG20" s="154"/>
      <c r="AH20" s="153"/>
      <c r="AI20" s="152"/>
      <c r="AJ20" s="152"/>
      <c r="AK20" s="152"/>
      <c r="AL20" s="154"/>
      <c r="AM20" s="152"/>
      <c r="AN20" s="152"/>
      <c r="AO20" s="152"/>
      <c r="AP20" s="152"/>
      <c r="AQ20" s="154"/>
    </row>
    <row r="21" spans="2:44" ht="15" customHeight="1">
      <c r="C21" s="121" t="s">
        <v>66</v>
      </c>
      <c r="D21" s="153">
        <v>150</v>
      </c>
      <c r="E21" s="152">
        <v>0</v>
      </c>
      <c r="F21" s="152">
        <v>0</v>
      </c>
      <c r="G21" s="152">
        <v>0</v>
      </c>
      <c r="H21" s="154">
        <v>150</v>
      </c>
      <c r="I21" s="153">
        <v>0</v>
      </c>
      <c r="J21" s="152">
        <v>0</v>
      </c>
      <c r="K21" s="152">
        <v>0</v>
      </c>
      <c r="L21" s="152">
        <v>3</v>
      </c>
      <c r="M21" s="154">
        <v>3</v>
      </c>
      <c r="N21" s="153">
        <v>16</v>
      </c>
      <c r="O21" s="152">
        <v>16</v>
      </c>
      <c r="P21" s="152">
        <v>16</v>
      </c>
      <c r="Q21" s="152">
        <v>16</v>
      </c>
      <c r="R21" s="154">
        <v>63</v>
      </c>
      <c r="S21" s="153">
        <v>16</v>
      </c>
      <c r="T21" s="152">
        <v>16</v>
      </c>
      <c r="U21" s="152">
        <v>16</v>
      </c>
      <c r="V21" s="152">
        <v>495</v>
      </c>
      <c r="W21" s="154">
        <v>542</v>
      </c>
      <c r="X21" s="153">
        <v>0</v>
      </c>
      <c r="Y21" s="152">
        <v>0</v>
      </c>
      <c r="Z21" s="152">
        <v>0</v>
      </c>
      <c r="AA21" s="152">
        <v>1</v>
      </c>
      <c r="AB21" s="154">
        <v>1</v>
      </c>
      <c r="AC21" s="153">
        <v>1</v>
      </c>
      <c r="AD21" s="152">
        <v>3</v>
      </c>
      <c r="AE21" s="152">
        <v>3</v>
      </c>
      <c r="AF21" s="152">
        <v>13</v>
      </c>
      <c r="AG21" s="154">
        <v>20</v>
      </c>
      <c r="AH21" s="153">
        <v>13</v>
      </c>
      <c r="AI21" s="152">
        <v>3</v>
      </c>
      <c r="AJ21" s="152">
        <v>3</v>
      </c>
      <c r="AK21" s="152">
        <v>3</v>
      </c>
      <c r="AL21" s="154">
        <v>21</v>
      </c>
      <c r="AM21" s="152">
        <v>4</v>
      </c>
      <c r="AN21" s="152"/>
      <c r="AO21" s="152"/>
      <c r="AP21" s="152"/>
      <c r="AQ21" s="154">
        <v>4</v>
      </c>
    </row>
    <row r="22" spans="2:44" ht="15" customHeight="1">
      <c r="C22" s="121" t="s">
        <v>67</v>
      </c>
      <c r="D22" s="153">
        <v>0</v>
      </c>
      <c r="E22" s="152">
        <v>0</v>
      </c>
      <c r="F22" s="152">
        <v>0</v>
      </c>
      <c r="G22" s="152">
        <v>0</v>
      </c>
      <c r="H22" s="154">
        <v>0</v>
      </c>
      <c r="I22" s="153">
        <v>0</v>
      </c>
      <c r="J22" s="152">
        <v>15</v>
      </c>
      <c r="K22" s="152">
        <v>0</v>
      </c>
      <c r="L22" s="152">
        <v>0</v>
      </c>
      <c r="M22" s="154">
        <v>15</v>
      </c>
      <c r="N22" s="153">
        <v>0</v>
      </c>
      <c r="O22" s="152">
        <v>1</v>
      </c>
      <c r="P22" s="152">
        <v>0</v>
      </c>
      <c r="Q22" s="152">
        <v>0</v>
      </c>
      <c r="R22" s="154">
        <v>1</v>
      </c>
      <c r="S22" s="153">
        <v>0</v>
      </c>
      <c r="T22" s="152">
        <v>0</v>
      </c>
      <c r="U22" s="152">
        <v>0</v>
      </c>
      <c r="V22" s="152">
        <v>0</v>
      </c>
      <c r="W22" s="154">
        <v>0</v>
      </c>
      <c r="X22" s="153">
        <v>35</v>
      </c>
      <c r="Y22" s="152">
        <v>0</v>
      </c>
      <c r="Z22" s="152">
        <v>4</v>
      </c>
      <c r="AA22" s="152">
        <v>5</v>
      </c>
      <c r="AB22" s="154">
        <v>44</v>
      </c>
      <c r="AC22" s="153">
        <v>5</v>
      </c>
      <c r="AD22" s="152">
        <v>4</v>
      </c>
      <c r="AE22" s="152">
        <v>11</v>
      </c>
      <c r="AF22" s="152">
        <v>3</v>
      </c>
      <c r="AG22" s="154">
        <v>24</v>
      </c>
      <c r="AH22" s="153">
        <v>36</v>
      </c>
      <c r="AI22" s="152">
        <v>63</v>
      </c>
      <c r="AJ22" s="152">
        <v>1</v>
      </c>
      <c r="AK22" s="152">
        <v>5</v>
      </c>
      <c r="AL22" s="154">
        <v>105</v>
      </c>
      <c r="AM22" s="152">
        <v>42</v>
      </c>
      <c r="AN22" s="152"/>
      <c r="AO22" s="152"/>
      <c r="AP22" s="152"/>
      <c r="AQ22" s="154">
        <v>42</v>
      </c>
    </row>
    <row r="23" spans="2:44" ht="15" customHeight="1">
      <c r="C23" s="121" t="s">
        <v>68</v>
      </c>
      <c r="D23" s="153">
        <v>88</v>
      </c>
      <c r="E23" s="152">
        <v>57</v>
      </c>
      <c r="F23" s="152">
        <v>55</v>
      </c>
      <c r="G23" s="152">
        <v>50</v>
      </c>
      <c r="H23" s="154">
        <v>250</v>
      </c>
      <c r="I23" s="153">
        <v>84</v>
      </c>
      <c r="J23" s="152">
        <v>31</v>
      </c>
      <c r="K23" s="152">
        <v>15</v>
      </c>
      <c r="L23" s="152">
        <v>1</v>
      </c>
      <c r="M23" s="154">
        <v>131</v>
      </c>
      <c r="N23" s="153">
        <v>63</v>
      </c>
      <c r="O23" s="152">
        <v>-1</v>
      </c>
      <c r="P23" s="152">
        <v>81</v>
      </c>
      <c r="Q23" s="152">
        <v>1</v>
      </c>
      <c r="R23" s="154">
        <v>143</v>
      </c>
      <c r="S23" s="153">
        <v>86</v>
      </c>
      <c r="T23" s="152">
        <v>-2</v>
      </c>
      <c r="U23" s="152">
        <v>75</v>
      </c>
      <c r="V23" s="152">
        <v>-14</v>
      </c>
      <c r="W23" s="154">
        <v>145</v>
      </c>
      <c r="X23" s="153">
        <v>67</v>
      </c>
      <c r="Y23" s="152">
        <v>-18</v>
      </c>
      <c r="Z23" s="152">
        <v>54</v>
      </c>
      <c r="AA23" s="152">
        <v>-5</v>
      </c>
      <c r="AB23" s="154">
        <v>98</v>
      </c>
      <c r="AC23" s="153">
        <v>73</v>
      </c>
      <c r="AD23" s="152">
        <v>-14</v>
      </c>
      <c r="AE23" s="152">
        <v>62</v>
      </c>
      <c r="AF23" s="152">
        <v>-8</v>
      </c>
      <c r="AG23" s="154">
        <v>113</v>
      </c>
      <c r="AH23" s="153">
        <v>127</v>
      </c>
      <c r="AI23" s="152">
        <v>-8</v>
      </c>
      <c r="AJ23" s="152">
        <v>123</v>
      </c>
      <c r="AK23" s="420" t="s">
        <v>69</v>
      </c>
      <c r="AL23" s="154">
        <v>242</v>
      </c>
      <c r="AM23" s="152">
        <v>167</v>
      </c>
      <c r="AN23" s="420"/>
      <c r="AO23" s="420"/>
      <c r="AP23" s="420"/>
      <c r="AQ23" s="154">
        <v>167</v>
      </c>
    </row>
    <row r="24" spans="2:44" ht="15" customHeight="1">
      <c r="C24" s="121" t="s">
        <v>70</v>
      </c>
      <c r="D24" s="153">
        <v>0</v>
      </c>
      <c r="E24" s="152">
        <v>0</v>
      </c>
      <c r="F24" s="152">
        <v>0</v>
      </c>
      <c r="G24" s="152">
        <v>0</v>
      </c>
      <c r="H24" s="154">
        <v>0</v>
      </c>
      <c r="I24" s="153">
        <v>-45</v>
      </c>
      <c r="J24" s="152">
        <v>0</v>
      </c>
      <c r="K24" s="152">
        <v>0</v>
      </c>
      <c r="L24" s="152">
        <v>0</v>
      </c>
      <c r="M24" s="154">
        <v>-45</v>
      </c>
      <c r="N24" s="153">
        <v>0</v>
      </c>
      <c r="O24" s="152">
        <v>-2</v>
      </c>
      <c r="P24" s="152">
        <v>2</v>
      </c>
      <c r="Q24" s="152">
        <v>0</v>
      </c>
      <c r="R24" s="154">
        <v>0</v>
      </c>
      <c r="S24" s="153">
        <v>0</v>
      </c>
      <c r="T24" s="152">
        <v>0</v>
      </c>
      <c r="U24" s="152">
        <v>0</v>
      </c>
      <c r="V24" s="152">
        <v>0</v>
      </c>
      <c r="W24" s="154">
        <v>0</v>
      </c>
      <c r="X24" s="153">
        <v>0</v>
      </c>
      <c r="Y24" s="152">
        <v>0</v>
      </c>
      <c r="Z24" s="152">
        <v>0</v>
      </c>
      <c r="AA24" s="152">
        <v>0</v>
      </c>
      <c r="AB24" s="154">
        <v>0</v>
      </c>
      <c r="AC24" s="153">
        <v>0</v>
      </c>
      <c r="AD24" s="152">
        <v>0</v>
      </c>
      <c r="AE24" s="152">
        <v>0</v>
      </c>
      <c r="AF24" s="152">
        <v>0</v>
      </c>
      <c r="AG24" s="154">
        <v>0</v>
      </c>
      <c r="AH24" s="153">
        <v>0</v>
      </c>
      <c r="AI24" s="152">
        <v>0</v>
      </c>
      <c r="AJ24" s="152">
        <v>0</v>
      </c>
      <c r="AK24" s="152">
        <v>0</v>
      </c>
      <c r="AL24" s="154">
        <v>0</v>
      </c>
      <c r="AM24" s="152">
        <v>0</v>
      </c>
      <c r="AN24" s="152"/>
      <c r="AO24" s="152"/>
      <c r="AP24" s="152"/>
      <c r="AQ24" s="154">
        <v>0</v>
      </c>
    </row>
    <row r="25" spans="2:44" ht="15" customHeight="1">
      <c r="C25" s="121" t="s">
        <v>71</v>
      </c>
      <c r="D25" s="153">
        <v>23</v>
      </c>
      <c r="E25" s="152">
        <v>21</v>
      </c>
      <c r="F25" s="152">
        <v>23</v>
      </c>
      <c r="G25" s="152">
        <v>16</v>
      </c>
      <c r="H25" s="154">
        <v>83</v>
      </c>
      <c r="I25" s="153">
        <v>8</v>
      </c>
      <c r="J25" s="152">
        <v>6</v>
      </c>
      <c r="K25" s="152">
        <v>5</v>
      </c>
      <c r="L25" s="152">
        <v>8</v>
      </c>
      <c r="M25" s="154">
        <v>26</v>
      </c>
      <c r="N25" s="153">
        <v>3</v>
      </c>
      <c r="O25" s="152">
        <v>3</v>
      </c>
      <c r="P25" s="152">
        <v>91</v>
      </c>
      <c r="Q25" s="152">
        <v>104</v>
      </c>
      <c r="R25" s="154">
        <v>200</v>
      </c>
      <c r="S25" s="153">
        <v>101</v>
      </c>
      <c r="T25" s="152">
        <v>1</v>
      </c>
      <c r="U25" s="152">
        <v>26</v>
      </c>
      <c r="V25" s="152">
        <v>51</v>
      </c>
      <c r="W25" s="154">
        <v>177</v>
      </c>
      <c r="X25" s="153">
        <v>1</v>
      </c>
      <c r="Y25" s="152">
        <v>1</v>
      </c>
      <c r="Z25" s="152">
        <v>51</v>
      </c>
      <c r="AA25" s="152">
        <v>1</v>
      </c>
      <c r="AB25" s="154">
        <v>52</v>
      </c>
      <c r="AC25" s="153">
        <v>1</v>
      </c>
      <c r="AD25" s="152">
        <v>1</v>
      </c>
      <c r="AE25" s="152">
        <v>1</v>
      </c>
      <c r="AF25" s="152">
        <v>1</v>
      </c>
      <c r="AG25" s="154">
        <v>2</v>
      </c>
      <c r="AH25" s="153">
        <v>51</v>
      </c>
      <c r="AI25" s="152">
        <v>301</v>
      </c>
      <c r="AJ25" s="152">
        <v>51</v>
      </c>
      <c r="AK25" s="152">
        <v>51</v>
      </c>
      <c r="AL25" s="154">
        <v>452</v>
      </c>
      <c r="AM25" s="152">
        <v>26</v>
      </c>
      <c r="AN25" s="152"/>
      <c r="AO25" s="152"/>
      <c r="AP25" s="152"/>
      <c r="AQ25" s="154">
        <v>26</v>
      </c>
    </row>
    <row r="26" spans="2:44" ht="15" customHeight="1">
      <c r="C26" s="121" t="s">
        <v>72</v>
      </c>
      <c r="D26" s="153">
        <v>0</v>
      </c>
      <c r="E26" s="155">
        <v>0</v>
      </c>
      <c r="F26" s="155">
        <v>0</v>
      </c>
      <c r="G26" s="155">
        <v>0</v>
      </c>
      <c r="H26" s="154">
        <v>0</v>
      </c>
      <c r="I26" s="153">
        <v>0</v>
      </c>
      <c r="J26" s="155">
        <v>0</v>
      </c>
      <c r="K26" s="155">
        <v>0</v>
      </c>
      <c r="L26" s="155">
        <v>0</v>
      </c>
      <c r="M26" s="154">
        <v>0</v>
      </c>
      <c r="N26" s="153">
        <v>0</v>
      </c>
      <c r="O26" s="155">
        <v>0</v>
      </c>
      <c r="P26" s="155">
        <v>0</v>
      </c>
      <c r="Q26" s="155">
        <v>0</v>
      </c>
      <c r="R26" s="154">
        <v>0</v>
      </c>
      <c r="S26" s="153">
        <v>0</v>
      </c>
      <c r="T26" s="155">
        <v>0</v>
      </c>
      <c r="U26" s="155">
        <v>0</v>
      </c>
      <c r="V26" s="155">
        <v>0</v>
      </c>
      <c r="W26" s="154">
        <v>0</v>
      </c>
      <c r="X26" s="153">
        <v>0</v>
      </c>
      <c r="Y26" s="155">
        <v>0</v>
      </c>
      <c r="Z26" s="155">
        <v>0</v>
      </c>
      <c r="AA26" s="155">
        <v>0</v>
      </c>
      <c r="AB26" s="154">
        <v>0</v>
      </c>
      <c r="AC26" s="153">
        <v>0</v>
      </c>
      <c r="AD26" s="155">
        <v>0</v>
      </c>
      <c r="AE26" s="155">
        <v>0</v>
      </c>
      <c r="AF26" s="155">
        <v>0</v>
      </c>
      <c r="AG26" s="154">
        <v>0</v>
      </c>
      <c r="AH26" s="153">
        <v>0</v>
      </c>
      <c r="AI26" s="197">
        <v>0</v>
      </c>
      <c r="AJ26" s="152">
        <v>2</v>
      </c>
      <c r="AK26" s="152">
        <v>9</v>
      </c>
      <c r="AL26" s="154">
        <v>11</v>
      </c>
      <c r="AM26" s="152">
        <v>10</v>
      </c>
      <c r="AN26" s="152"/>
      <c r="AO26" s="152"/>
      <c r="AP26" s="152"/>
      <c r="AQ26" s="154">
        <v>10</v>
      </c>
    </row>
    <row r="27" spans="2:44" ht="14.5">
      <c r="C27" s="121" t="s">
        <v>73</v>
      </c>
      <c r="D27" s="153">
        <v>-153</v>
      </c>
      <c r="E27" s="155">
        <v>-114</v>
      </c>
      <c r="F27" s="155">
        <v>-128</v>
      </c>
      <c r="G27" s="155">
        <v>-131</v>
      </c>
      <c r="H27" s="154">
        <v>-525</v>
      </c>
      <c r="I27" s="153">
        <v>-161</v>
      </c>
      <c r="J27" s="155">
        <v>-123</v>
      </c>
      <c r="K27" s="155">
        <v>-116</v>
      </c>
      <c r="L27" s="155">
        <v>-143</v>
      </c>
      <c r="M27" s="154">
        <v>-544</v>
      </c>
      <c r="N27" s="153">
        <v>-126</v>
      </c>
      <c r="O27" s="155">
        <v>-112</v>
      </c>
      <c r="P27" s="155">
        <v>-125</v>
      </c>
      <c r="Q27" s="155">
        <v>-116</v>
      </c>
      <c r="R27" s="154">
        <v>-480</v>
      </c>
      <c r="S27" s="153">
        <v>-106</v>
      </c>
      <c r="T27" s="155">
        <v>-109</v>
      </c>
      <c r="U27" s="155">
        <v>-107</v>
      </c>
      <c r="V27" s="155">
        <v>-119</v>
      </c>
      <c r="W27" s="154">
        <v>-442</v>
      </c>
      <c r="X27" s="153">
        <v>-92</v>
      </c>
      <c r="Y27" s="155">
        <v>-92</v>
      </c>
      <c r="Z27" s="155">
        <v>-100</v>
      </c>
      <c r="AA27" s="155">
        <v>-92</v>
      </c>
      <c r="AB27" s="154">
        <v>-377</v>
      </c>
      <c r="AC27" s="153">
        <v>-88</v>
      </c>
      <c r="AD27" s="155">
        <v>-92</v>
      </c>
      <c r="AE27" s="155">
        <v>-102</v>
      </c>
      <c r="AF27" s="155">
        <v>-81</v>
      </c>
      <c r="AG27" s="154">
        <v>-362</v>
      </c>
      <c r="AH27" s="153">
        <v>-85</v>
      </c>
      <c r="AI27" s="152">
        <v>-89</v>
      </c>
      <c r="AJ27" s="152">
        <v>-102</v>
      </c>
      <c r="AK27" s="152">
        <v>-79</v>
      </c>
      <c r="AL27" s="154">
        <v>-355</v>
      </c>
      <c r="AM27" s="152">
        <v>-78</v>
      </c>
      <c r="AN27" s="152"/>
      <c r="AO27" s="152"/>
      <c r="AP27" s="152"/>
      <c r="AQ27" s="154">
        <v>-78</v>
      </c>
    </row>
    <row r="28" spans="2:44" ht="15" customHeight="1">
      <c r="C28" s="121" t="s">
        <v>74</v>
      </c>
      <c r="D28" s="153">
        <v>0</v>
      </c>
      <c r="E28" s="155">
        <v>0</v>
      </c>
      <c r="F28" s="155">
        <v>0</v>
      </c>
      <c r="G28" s="155">
        <v>0</v>
      </c>
      <c r="H28" s="154">
        <v>0</v>
      </c>
      <c r="I28" s="153">
        <v>0</v>
      </c>
      <c r="J28" s="155">
        <v>0</v>
      </c>
      <c r="K28" s="155">
        <v>0</v>
      </c>
      <c r="L28" s="155">
        <v>0</v>
      </c>
      <c r="M28" s="154">
        <v>0</v>
      </c>
      <c r="N28" s="153">
        <v>0</v>
      </c>
      <c r="O28" s="155">
        <v>0</v>
      </c>
      <c r="P28" s="155">
        <v>0</v>
      </c>
      <c r="Q28" s="155">
        <v>0</v>
      </c>
      <c r="R28" s="154">
        <v>0</v>
      </c>
      <c r="S28" s="153">
        <v>0</v>
      </c>
      <c r="T28" s="155">
        <v>0</v>
      </c>
      <c r="U28" s="155">
        <v>0</v>
      </c>
      <c r="V28" s="157">
        <f>-458</f>
        <v>-458</v>
      </c>
      <c r="W28" s="158">
        <v>-458</v>
      </c>
      <c r="X28" s="156">
        <v>-475</v>
      </c>
      <c r="Y28" s="155">
        <v>0</v>
      </c>
      <c r="Z28" s="155">
        <v>0</v>
      </c>
      <c r="AA28" s="157">
        <v>-50</v>
      </c>
      <c r="AB28" s="158">
        <v>-525</v>
      </c>
      <c r="AC28" s="155">
        <v>0</v>
      </c>
      <c r="AD28" s="155">
        <v>0</v>
      </c>
      <c r="AE28" s="155">
        <v>0</v>
      </c>
      <c r="AF28" s="155">
        <v>0</v>
      </c>
      <c r="AG28" s="154">
        <v>0</v>
      </c>
      <c r="AH28" s="153">
        <v>0</v>
      </c>
      <c r="AI28" s="157">
        <v>0</v>
      </c>
      <c r="AJ28" s="157">
        <v>0</v>
      </c>
      <c r="AK28" s="157">
        <v>0</v>
      </c>
      <c r="AL28" s="154">
        <v>0</v>
      </c>
      <c r="AM28" s="157">
        <v>0</v>
      </c>
      <c r="AN28" s="152"/>
      <c r="AO28" s="152"/>
      <c r="AP28" s="152"/>
      <c r="AQ28" s="154">
        <v>0</v>
      </c>
      <c r="AR28" s="368"/>
    </row>
    <row r="29" spans="2:44" s="47" customFormat="1" ht="15" customHeight="1">
      <c r="B29" s="10"/>
      <c r="C29" s="119" t="s">
        <v>57</v>
      </c>
      <c r="D29" s="213">
        <v>499</v>
      </c>
      <c r="E29" s="214">
        <v>333</v>
      </c>
      <c r="F29" s="214">
        <v>386</v>
      </c>
      <c r="G29" s="214">
        <v>413</v>
      </c>
      <c r="H29" s="215">
        <v>1631</v>
      </c>
      <c r="I29" s="213">
        <v>356</v>
      </c>
      <c r="J29" s="214">
        <v>418</v>
      </c>
      <c r="K29" s="214">
        <v>413</v>
      </c>
      <c r="L29" s="214">
        <v>434</v>
      </c>
      <c r="M29" s="215">
        <v>1621</v>
      </c>
      <c r="N29" s="213">
        <v>482</v>
      </c>
      <c r="O29" s="214">
        <v>436</v>
      </c>
      <c r="P29" s="214">
        <v>533</v>
      </c>
      <c r="Q29" s="214">
        <v>494</v>
      </c>
      <c r="R29" s="215">
        <v>1944</v>
      </c>
      <c r="S29" s="213">
        <v>556</v>
      </c>
      <c r="T29" s="214">
        <v>480</v>
      </c>
      <c r="U29" s="214">
        <v>548</v>
      </c>
      <c r="V29" s="214">
        <v>525</v>
      </c>
      <c r="W29" s="215">
        <v>2109</v>
      </c>
      <c r="X29" s="213">
        <v>569</v>
      </c>
      <c r="Y29" s="214">
        <v>498</v>
      </c>
      <c r="Z29" s="214">
        <v>582</v>
      </c>
      <c r="AA29" s="214">
        <v>632</v>
      </c>
      <c r="AB29" s="215">
        <v>2281</v>
      </c>
      <c r="AC29" s="213">
        <v>656</v>
      </c>
      <c r="AD29" s="214">
        <v>560</v>
      </c>
      <c r="AE29" s="214">
        <v>679</v>
      </c>
      <c r="AF29" s="214">
        <v>669</v>
      </c>
      <c r="AG29" s="254">
        <v>2565</v>
      </c>
      <c r="AH29" s="213">
        <v>738</v>
      </c>
      <c r="AI29" s="214">
        <v>633</v>
      </c>
      <c r="AJ29" s="214">
        <v>779</v>
      </c>
      <c r="AK29" s="214">
        <v>816</v>
      </c>
      <c r="AL29" s="254">
        <v>2966</v>
      </c>
      <c r="AM29" s="213">
        <v>889</v>
      </c>
      <c r="AN29" s="214"/>
      <c r="AO29" s="214"/>
      <c r="AP29" s="214"/>
      <c r="AQ29" s="254">
        <v>889</v>
      </c>
    </row>
    <row r="30" spans="2:44" ht="15" customHeight="1">
      <c r="C30" s="121" t="s">
        <v>75</v>
      </c>
      <c r="D30" s="170">
        <v>-88</v>
      </c>
      <c r="E30" s="171">
        <v>-57</v>
      </c>
      <c r="F30" s="171">
        <v>-55</v>
      </c>
      <c r="G30" s="171">
        <v>-50</v>
      </c>
      <c r="H30" s="158">
        <v>-250</v>
      </c>
      <c r="I30" s="170">
        <v>-84</v>
      </c>
      <c r="J30" s="171">
        <v>-31</v>
      </c>
      <c r="K30" s="171">
        <v>-15</v>
      </c>
      <c r="L30" s="171">
        <v>-1</v>
      </c>
      <c r="M30" s="158">
        <v>-131</v>
      </c>
      <c r="N30" s="170">
        <v>-63</v>
      </c>
      <c r="O30" s="171">
        <v>1</v>
      </c>
      <c r="P30" s="171">
        <v>-81</v>
      </c>
      <c r="Q30" s="171">
        <v>-1</v>
      </c>
      <c r="R30" s="158">
        <v>-143</v>
      </c>
      <c r="S30" s="170">
        <v>-86</v>
      </c>
      <c r="T30" s="171">
        <v>2</v>
      </c>
      <c r="U30" s="171">
        <v>-75</v>
      </c>
      <c r="V30" s="171">
        <v>14</v>
      </c>
      <c r="W30" s="158">
        <v>-145</v>
      </c>
      <c r="X30" s="170">
        <v>-67</v>
      </c>
      <c r="Y30" s="171">
        <v>18</v>
      </c>
      <c r="Z30" s="171">
        <v>-54</v>
      </c>
      <c r="AA30" s="171">
        <v>5</v>
      </c>
      <c r="AB30" s="158">
        <v>-98</v>
      </c>
      <c r="AC30" s="170">
        <v>-73</v>
      </c>
      <c r="AD30" s="171">
        <v>14</v>
      </c>
      <c r="AE30" s="171">
        <v>-62</v>
      </c>
      <c r="AF30" s="171">
        <v>8</v>
      </c>
      <c r="AG30" s="158">
        <v>-113</v>
      </c>
      <c r="AH30" s="170">
        <v>-127</v>
      </c>
      <c r="AI30" s="171">
        <v>8</v>
      </c>
      <c r="AJ30" s="171">
        <v>-123</v>
      </c>
      <c r="AK30" s="419" t="s">
        <v>59</v>
      </c>
      <c r="AL30" s="158">
        <v>-242</v>
      </c>
      <c r="AM30" s="170">
        <v>-167</v>
      </c>
      <c r="AN30" s="419"/>
      <c r="AO30" s="419"/>
      <c r="AP30" s="419"/>
      <c r="AQ30" s="158">
        <v>-167</v>
      </c>
    </row>
    <row r="31" spans="2:44" ht="15" customHeight="1">
      <c r="C31" s="119" t="s">
        <v>60</v>
      </c>
      <c r="D31" s="172">
        <v>411</v>
      </c>
      <c r="E31" s="173">
        <v>276</v>
      </c>
      <c r="F31" s="173">
        <v>331</v>
      </c>
      <c r="G31" s="173">
        <v>363</v>
      </c>
      <c r="H31" s="174">
        <v>1381</v>
      </c>
      <c r="I31" s="172">
        <v>272</v>
      </c>
      <c r="J31" s="173">
        <v>387</v>
      </c>
      <c r="K31" s="173">
        <v>398</v>
      </c>
      <c r="L31" s="173">
        <v>433</v>
      </c>
      <c r="M31" s="174">
        <v>1490</v>
      </c>
      <c r="N31" s="172">
        <v>419</v>
      </c>
      <c r="O31" s="173">
        <v>436</v>
      </c>
      <c r="P31" s="173">
        <v>453</v>
      </c>
      <c r="Q31" s="173">
        <v>493</v>
      </c>
      <c r="R31" s="174">
        <v>1801</v>
      </c>
      <c r="S31" s="172">
        <v>470</v>
      </c>
      <c r="T31" s="173">
        <v>482</v>
      </c>
      <c r="U31" s="173">
        <v>473</v>
      </c>
      <c r="V31" s="173">
        <v>539</v>
      </c>
      <c r="W31" s="174">
        <v>1964</v>
      </c>
      <c r="X31" s="172">
        <v>502</v>
      </c>
      <c r="Y31" s="173">
        <v>516</v>
      </c>
      <c r="Z31" s="173">
        <v>528</v>
      </c>
      <c r="AA31" s="173">
        <v>637</v>
      </c>
      <c r="AB31" s="174">
        <v>2183</v>
      </c>
      <c r="AC31" s="172">
        <v>584</v>
      </c>
      <c r="AD31" s="173">
        <v>574</v>
      </c>
      <c r="AE31" s="173">
        <v>617</v>
      </c>
      <c r="AF31" s="173">
        <v>678</v>
      </c>
      <c r="AG31" s="255">
        <v>2452</v>
      </c>
      <c r="AH31" s="172">
        <v>611</v>
      </c>
      <c r="AI31" s="173">
        <v>641</v>
      </c>
      <c r="AJ31" s="173">
        <v>657</v>
      </c>
      <c r="AK31" s="173">
        <v>815</v>
      </c>
      <c r="AL31" s="255">
        <v>2724</v>
      </c>
      <c r="AM31" s="172">
        <v>722</v>
      </c>
      <c r="AN31" s="173"/>
      <c r="AO31" s="173"/>
      <c r="AP31" s="173"/>
      <c r="AQ31" s="255">
        <v>722</v>
      </c>
    </row>
    <row r="32" spans="2:44" ht="15" customHeight="1">
      <c r="C32" s="45" t="s">
        <v>62</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2:43" ht="15" customHeight="1">
      <c r="C33" s="45" t="s">
        <v>45</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2:43" ht="15" customHeight="1">
      <c r="C34" s="113" t="s">
        <v>46</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2:43" ht="34.5" customHeight="1">
      <c r="B35" s="114" t="s">
        <v>76</v>
      </c>
      <c r="C35" s="452" t="s">
        <v>77</v>
      </c>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row>
    <row r="36" spans="2:43" ht="21.75" customHeight="1">
      <c r="B36" s="48" t="s">
        <v>47</v>
      </c>
      <c r="C36" s="452" t="s">
        <v>48</v>
      </c>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c r="AN36" s="452"/>
      <c r="AO36" s="452"/>
      <c r="AP36" s="452"/>
      <c r="AQ36" s="452"/>
    </row>
    <row r="37" spans="2:43" ht="13">
      <c r="B37" s="48" t="s">
        <v>49</v>
      </c>
      <c r="C37" s="452" t="s">
        <v>50</v>
      </c>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row>
    <row r="38" spans="2:43" ht="15" customHeight="1">
      <c r="B38" s="48" t="s">
        <v>51</v>
      </c>
      <c r="C38" s="462" t="s">
        <v>78</v>
      </c>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row>
    <row r="39" spans="2:43" s="45" customFormat="1" ht="15" customHeight="1">
      <c r="C39" s="227" t="s">
        <v>79</v>
      </c>
      <c r="D39" s="461" t="s">
        <v>80</v>
      </c>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272"/>
      <c r="AI39" s="272"/>
      <c r="AJ39" s="272"/>
      <c r="AK39" s="272"/>
      <c r="AL39" s="272"/>
      <c r="AM39" s="272"/>
      <c r="AN39" s="272"/>
      <c r="AO39" s="272"/>
      <c r="AP39" s="272"/>
      <c r="AQ39" s="272"/>
    </row>
    <row r="40" spans="2:43" s="45" customFormat="1" ht="15" customHeight="1">
      <c r="C40" s="228" t="s">
        <v>81</v>
      </c>
      <c r="H40" s="455" t="s">
        <v>82</v>
      </c>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113"/>
      <c r="AI40" s="113"/>
      <c r="AJ40" s="113"/>
      <c r="AK40" s="113"/>
      <c r="AL40" s="113"/>
      <c r="AM40" s="113"/>
      <c r="AN40" s="113"/>
      <c r="AO40" s="113"/>
      <c r="AP40" s="113"/>
      <c r="AQ40" s="113"/>
    </row>
    <row r="41" spans="2:43" s="45" customFormat="1" ht="15" customHeight="1">
      <c r="C41" s="228" t="s">
        <v>83</v>
      </c>
      <c r="H41" s="455" t="s">
        <v>82</v>
      </c>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113"/>
      <c r="AI41" s="113"/>
      <c r="AJ41" s="113"/>
      <c r="AK41" s="113"/>
      <c r="AL41" s="113"/>
      <c r="AM41" s="113"/>
      <c r="AN41" s="113"/>
      <c r="AO41" s="113"/>
      <c r="AP41" s="113"/>
      <c r="AQ41" s="113"/>
    </row>
    <row r="42" spans="2:43" s="45" customFormat="1" ht="15" customHeight="1">
      <c r="C42" s="45" t="s">
        <v>84</v>
      </c>
      <c r="H42" s="460" t="s">
        <v>85</v>
      </c>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273"/>
      <c r="AI42" s="273"/>
      <c r="AJ42" s="273"/>
      <c r="AK42" s="273"/>
      <c r="AL42" s="273"/>
      <c r="AM42" s="273"/>
      <c r="AN42" s="273"/>
      <c r="AO42" s="273"/>
      <c r="AP42" s="273"/>
      <c r="AQ42" s="273"/>
    </row>
    <row r="43" spans="2:43" s="45" customFormat="1" ht="15" customHeight="1">
      <c r="C43" s="45" t="s">
        <v>86</v>
      </c>
      <c r="H43" s="455" t="s">
        <v>87</v>
      </c>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113"/>
      <c r="AI43" s="113"/>
      <c r="AJ43" s="113"/>
      <c r="AK43" s="113"/>
      <c r="AL43" s="113"/>
      <c r="AM43" s="113"/>
      <c r="AN43" s="113"/>
      <c r="AO43" s="113"/>
      <c r="AP43" s="113"/>
      <c r="AQ43" s="113"/>
    </row>
    <row r="44" spans="2:43" s="45" customFormat="1" ht="15" customHeight="1">
      <c r="C44" s="228" t="s">
        <v>88</v>
      </c>
      <c r="H44" s="455" t="s">
        <v>89</v>
      </c>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113"/>
      <c r="AI44" s="113"/>
      <c r="AJ44" s="113"/>
      <c r="AK44" s="113"/>
      <c r="AL44" s="113"/>
      <c r="AM44" s="113"/>
      <c r="AN44" s="113"/>
      <c r="AO44" s="113"/>
      <c r="AP44" s="113"/>
      <c r="AQ44" s="113"/>
    </row>
    <row r="45" spans="2:43" s="45" customFormat="1" ht="15" customHeight="1">
      <c r="B45" s="48" t="s">
        <v>90</v>
      </c>
      <c r="C45" s="452" t="s">
        <v>91</v>
      </c>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row>
  </sheetData>
  <sheetProtection sheet="1" objects="1" scenarios="1" formatCells="0" formatColumns="0" formatRows="0"/>
  <protectedRanges>
    <protectedRange sqref="B35:AQ45" name="Footnotes"/>
    <protectedRange sqref="AI6:AI10 AH1:AI5 AC47:AQ49 AC53:AQ1048576 AC50:AF52 AH50:AQ52 AC29:AG36 AC37:AQ45 AI27:AI31 AI19:AI25 AC1:AG25 AC27:AG27 AQ9 AH32:AQ36 AQ30 AQ23 AJ5:AJ10 AM10:AQ10 AM6:AQ8 AJ1:AQ4 AQ5 AM5:AO5 AH11:AQ17 AM28:AP28 AM29:AQ29 AM31:AQ31 AM26:AQ27 AJ18:AJ31 AM19:AQ22 AH18:AI18 AQ18 AM18:AO18 AN24:AQ25 AM23:AM25 AM30 AM9" name="Edit"/>
    <protectedRange sqref="AN9:AP9" name="Edit_1"/>
    <protectedRange sqref="AN30:AP30" name="Edit_2"/>
    <protectedRange sqref="AN23:AP23" name="Edit_3"/>
    <protectedRange sqref="AK5:AL8 AK10:AL10 AL9 AP5 AP18" name="Edit_5"/>
    <protectedRange sqref="AK9" name="Edit_1_2"/>
    <protectedRange sqref="AK28 AK29:AL29 AK18:AL22 AK31:AL31 AL30 AK24:AL27 AL23" name="Edit_6"/>
    <protectedRange sqref="AK30" name="Edit_2_1"/>
    <protectedRange sqref="AK23" name="Edit_3_1"/>
  </protectedRanges>
  <mergeCells count="27">
    <mergeCell ref="AH4:AL4"/>
    <mergeCell ref="AM4:AQ4"/>
    <mergeCell ref="AH17:AL17"/>
    <mergeCell ref="AM17:AQ17"/>
    <mergeCell ref="C45:AQ45"/>
    <mergeCell ref="C37:AQ37"/>
    <mergeCell ref="N4:R4"/>
    <mergeCell ref="N17:R17"/>
    <mergeCell ref="D39:AG39"/>
    <mergeCell ref="H40:AG40"/>
    <mergeCell ref="C35:AQ35"/>
    <mergeCell ref="C36:AQ36"/>
    <mergeCell ref="C38:AQ38"/>
    <mergeCell ref="AC4:AG4"/>
    <mergeCell ref="D4:H4"/>
    <mergeCell ref="D17:H17"/>
    <mergeCell ref="I4:M4"/>
    <mergeCell ref="I17:M17"/>
    <mergeCell ref="S4:W4"/>
    <mergeCell ref="S17:W17"/>
    <mergeCell ref="X4:AB4"/>
    <mergeCell ref="X17:AB17"/>
    <mergeCell ref="H44:AG44"/>
    <mergeCell ref="H43:AG43"/>
    <mergeCell ref="H42:AG42"/>
    <mergeCell ref="H41:AG41"/>
    <mergeCell ref="AC17:AG17"/>
  </mergeCells>
  <pageMargins left="0.25" right="0.25" top="0.75" bottom="0.75" header="0.3" footer="0.3"/>
  <pageSetup scale="58" orientation="landscape" verticalDpi="1200" r:id="rId1"/>
  <ignoredErrors>
    <ignoredError sqref="B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7787-7F19-4AF1-919B-9DFC66802B84}">
  <dimension ref="B1:AQ20"/>
  <sheetViews>
    <sheetView zoomScaleNormal="100" workbookViewId="0">
      <selection activeCell="C30" sqref="C30"/>
    </sheetView>
  </sheetViews>
  <sheetFormatPr defaultColWidth="8.54296875" defaultRowHeight="15" customHeight="1" outlineLevelCol="1"/>
  <cols>
    <col min="1" max="2" width="2.81640625" style="1" customWidth="1"/>
    <col min="3" max="3" width="49.1796875" style="1" bestFit="1" customWidth="1"/>
    <col min="4" max="7" width="9.81640625" style="1" hidden="1" customWidth="1" outlineLevel="1"/>
    <col min="8" max="8" width="15.54296875" style="1" customWidth="1" collapsed="1"/>
    <col min="9" max="12" width="9.81640625" style="1" hidden="1" customWidth="1" outlineLevel="1"/>
    <col min="13" max="13" width="15.54296875" style="1" customWidth="1" collapsed="1"/>
    <col min="14" max="17" width="9.81640625" style="1" hidden="1" customWidth="1" outlineLevel="1"/>
    <col min="18" max="18" width="15.54296875" style="1" customWidth="1" collapsed="1"/>
    <col min="19" max="22" width="9.81640625" style="1" hidden="1" customWidth="1" outlineLevel="1"/>
    <col min="23" max="23" width="15.54296875" style="1" customWidth="1" collapsed="1"/>
    <col min="24" max="27" width="9.81640625" style="1" hidden="1" customWidth="1" outlineLevel="1"/>
    <col min="28" max="28" width="15.54296875" style="1" customWidth="1" collapsed="1"/>
    <col min="29" max="32" width="9.81640625" style="1" hidden="1" customWidth="1" outlineLevel="1"/>
    <col min="33" max="33" width="15.54296875" style="1" customWidth="1" collapsed="1"/>
    <col min="34" max="37" width="9.81640625" style="1" hidden="1" customWidth="1" outlineLevel="1"/>
    <col min="38" max="38" width="15.54296875" style="1" customWidth="1" collapsed="1"/>
    <col min="39" max="42" width="9.81640625" style="1" customWidth="1" outlineLevel="1"/>
    <col min="43" max="43" width="15.54296875" style="1" customWidth="1"/>
    <col min="44" max="16384" width="8.54296875" style="1"/>
  </cols>
  <sheetData>
    <row r="1" spans="3:43" s="10" customFormat="1" ht="15" customHeight="1">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43" s="10" customFormat="1" ht="15" customHeight="1">
      <c r="C2" s="25" t="s">
        <v>92</v>
      </c>
      <c r="D2" s="25"/>
      <c r="E2" s="25"/>
      <c r="F2" s="25"/>
      <c r="G2" s="25"/>
      <c r="H2" s="25"/>
      <c r="I2" s="25"/>
      <c r="J2" s="25"/>
      <c r="K2" s="25"/>
      <c r="L2" s="25"/>
      <c r="M2" s="25"/>
      <c r="N2" s="25"/>
      <c r="O2" s="25"/>
      <c r="P2" s="25"/>
      <c r="Q2" s="25"/>
      <c r="R2" s="25"/>
      <c r="S2" s="25"/>
      <c r="T2" s="25"/>
      <c r="U2" s="25"/>
      <c r="V2" s="25"/>
      <c r="W2" s="25"/>
      <c r="X2" s="25"/>
      <c r="Y2" s="25"/>
      <c r="Z2" s="25"/>
      <c r="AA2" s="25"/>
      <c r="AB2" s="25"/>
    </row>
    <row r="3" spans="3:43" s="10" customFormat="1" ht="15" customHeight="1">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43" s="26" customFormat="1" ht="15" customHeight="1">
      <c r="C4" s="71"/>
      <c r="D4" s="463" t="s">
        <v>3</v>
      </c>
      <c r="E4" s="463"/>
      <c r="F4" s="463"/>
      <c r="G4" s="463"/>
      <c r="H4" s="464"/>
      <c r="I4" s="453">
        <v>2020</v>
      </c>
      <c r="J4" s="458"/>
      <c r="K4" s="458"/>
      <c r="L4" s="458"/>
      <c r="M4" s="459"/>
      <c r="N4" s="453">
        <v>2021</v>
      </c>
      <c r="O4" s="458"/>
      <c r="P4" s="458"/>
      <c r="Q4" s="458"/>
      <c r="R4" s="459"/>
      <c r="S4" s="453">
        <v>2022</v>
      </c>
      <c r="T4" s="458"/>
      <c r="U4" s="458"/>
      <c r="V4" s="458"/>
      <c r="W4" s="459"/>
      <c r="X4" s="453">
        <v>2023</v>
      </c>
      <c r="Y4" s="458"/>
      <c r="Z4" s="458"/>
      <c r="AA4" s="458"/>
      <c r="AB4" s="459"/>
      <c r="AC4" s="453">
        <v>2024</v>
      </c>
      <c r="AD4" s="458"/>
      <c r="AE4" s="458"/>
      <c r="AF4" s="458"/>
      <c r="AG4" s="459"/>
      <c r="AH4" s="453">
        <v>2025</v>
      </c>
      <c r="AI4" s="458"/>
      <c r="AJ4" s="458"/>
      <c r="AK4" s="458"/>
      <c r="AL4" s="459"/>
      <c r="AM4" s="453">
        <v>2026</v>
      </c>
      <c r="AN4" s="458"/>
      <c r="AO4" s="458"/>
      <c r="AP4" s="458"/>
      <c r="AQ4" s="459"/>
    </row>
    <row r="5" spans="3:43" s="26" customFormat="1" ht="15" customHeight="1">
      <c r="C5" s="71"/>
      <c r="D5" s="23" t="s">
        <v>6</v>
      </c>
      <c r="E5" s="23" t="s">
        <v>7</v>
      </c>
      <c r="F5" s="23" t="s">
        <v>8</v>
      </c>
      <c r="G5" s="23" t="s">
        <v>9</v>
      </c>
      <c r="H5" s="24" t="s">
        <v>10</v>
      </c>
      <c r="I5" s="44" t="s">
        <v>6</v>
      </c>
      <c r="J5" s="23" t="s">
        <v>7</v>
      </c>
      <c r="K5" s="23" t="s">
        <v>8</v>
      </c>
      <c r="L5" s="23" t="s">
        <v>9</v>
      </c>
      <c r="M5" s="24" t="s">
        <v>10</v>
      </c>
      <c r="N5" s="44" t="s">
        <v>6</v>
      </c>
      <c r="O5" s="23" t="s">
        <v>7</v>
      </c>
      <c r="P5" s="23" t="s">
        <v>8</v>
      </c>
      <c r="Q5" s="23" t="s">
        <v>9</v>
      </c>
      <c r="R5" s="24" t="s">
        <v>10</v>
      </c>
      <c r="S5" s="44" t="s">
        <v>6</v>
      </c>
      <c r="T5" s="23" t="s">
        <v>7</v>
      </c>
      <c r="U5" s="23" t="s">
        <v>8</v>
      </c>
      <c r="V5" s="23" t="s">
        <v>9</v>
      </c>
      <c r="W5" s="24" t="s">
        <v>10</v>
      </c>
      <c r="X5" s="44" t="s">
        <v>6</v>
      </c>
      <c r="Y5" s="23" t="s">
        <v>7</v>
      </c>
      <c r="Z5" s="23" t="s">
        <v>8</v>
      </c>
      <c r="AA5" s="23" t="s">
        <v>9</v>
      </c>
      <c r="AB5" s="24" t="s">
        <v>10</v>
      </c>
      <c r="AC5" s="44" t="s">
        <v>6</v>
      </c>
      <c r="AD5" s="23" t="s">
        <v>7</v>
      </c>
      <c r="AE5" s="23" t="s">
        <v>8</v>
      </c>
      <c r="AF5" s="23" t="s">
        <v>9</v>
      </c>
      <c r="AG5" s="22" t="s">
        <v>10</v>
      </c>
      <c r="AH5" s="44" t="s">
        <v>6</v>
      </c>
      <c r="AI5" s="23" t="s">
        <v>7</v>
      </c>
      <c r="AJ5" s="23" t="s">
        <v>8</v>
      </c>
      <c r="AK5" s="23" t="s">
        <v>9</v>
      </c>
      <c r="AL5" s="22" t="s">
        <v>10</v>
      </c>
      <c r="AM5" s="44" t="s">
        <v>6</v>
      </c>
      <c r="AN5" s="23" t="s">
        <v>7</v>
      </c>
      <c r="AO5" s="23" t="s">
        <v>8</v>
      </c>
      <c r="AP5" s="23" t="s">
        <v>9</v>
      </c>
      <c r="AQ5" s="22" t="s">
        <v>11</v>
      </c>
    </row>
    <row r="6" spans="3:43" s="10" customFormat="1" ht="15" customHeight="1">
      <c r="C6" s="72" t="s">
        <v>93</v>
      </c>
      <c r="D6" s="124">
        <v>-1208</v>
      </c>
      <c r="E6" s="124">
        <v>-23</v>
      </c>
      <c r="F6" s="124">
        <v>-23</v>
      </c>
      <c r="G6" s="124">
        <v>-467</v>
      </c>
      <c r="H6" s="125">
        <v>-1721</v>
      </c>
      <c r="I6" s="126">
        <v>-99</v>
      </c>
      <c r="J6" s="124">
        <v>-475</v>
      </c>
      <c r="K6" s="124">
        <v>-802</v>
      </c>
      <c r="L6" s="124">
        <v>-805</v>
      </c>
      <c r="M6" s="127">
        <v>-2182</v>
      </c>
      <c r="N6" s="124">
        <v>-503</v>
      </c>
      <c r="O6" s="124">
        <v>-181</v>
      </c>
      <c r="P6" s="124">
        <v>-1336</v>
      </c>
      <c r="Q6" s="124">
        <v>-172</v>
      </c>
      <c r="R6" s="125">
        <v>-2192</v>
      </c>
      <c r="S6" s="224" t="s">
        <v>94</v>
      </c>
      <c r="T6" s="124">
        <v>-175</v>
      </c>
      <c r="U6" s="124">
        <v>-1316</v>
      </c>
      <c r="V6" s="124">
        <v>-250</v>
      </c>
      <c r="W6" s="125">
        <v>-1742</v>
      </c>
      <c r="X6" s="126">
        <v>-602</v>
      </c>
      <c r="Y6" s="124">
        <v>-60</v>
      </c>
      <c r="Z6" s="124">
        <v>-451</v>
      </c>
      <c r="AA6" s="124">
        <v>-1002</v>
      </c>
      <c r="AB6" s="125">
        <v>-2116</v>
      </c>
      <c r="AC6" s="126">
        <v>-86</v>
      </c>
      <c r="AD6" s="124">
        <v>-729</v>
      </c>
      <c r="AE6" s="124">
        <v>-1195</v>
      </c>
      <c r="AF6" s="124">
        <v>-496</v>
      </c>
      <c r="AG6" s="125">
        <v>-2506</v>
      </c>
      <c r="AH6" s="126">
        <v>-1</v>
      </c>
      <c r="AI6" s="124">
        <v>-1</v>
      </c>
      <c r="AJ6" s="124">
        <v>-962</v>
      </c>
      <c r="AK6" s="424">
        <v>-734</v>
      </c>
      <c r="AL6" s="425">
        <v>-1698</v>
      </c>
      <c r="AM6" s="124">
        <v>-452</v>
      </c>
      <c r="AN6" s="124"/>
      <c r="AO6" s="124"/>
      <c r="AP6" s="124"/>
      <c r="AQ6" s="125">
        <v>-452</v>
      </c>
    </row>
    <row r="7" spans="3:43" s="10" customFormat="1" ht="15" customHeight="1">
      <c r="C7" s="72" t="s">
        <v>95</v>
      </c>
      <c r="D7" s="152">
        <v>-23</v>
      </c>
      <c r="E7" s="52">
        <v>-21</v>
      </c>
      <c r="F7" s="155">
        <v>-23</v>
      </c>
      <c r="G7" s="155">
        <v>-16</v>
      </c>
      <c r="H7" s="50">
        <v>-83</v>
      </c>
      <c r="I7" s="153">
        <v>-8</v>
      </c>
      <c r="J7" s="155">
        <v>-6</v>
      </c>
      <c r="K7" s="155">
        <v>-5</v>
      </c>
      <c r="L7" s="155">
        <v>-8</v>
      </c>
      <c r="M7" s="154">
        <v>-26</v>
      </c>
      <c r="N7" s="51">
        <v>-3</v>
      </c>
      <c r="O7" s="52">
        <v>-3</v>
      </c>
      <c r="P7" s="52">
        <v>-91</v>
      </c>
      <c r="Q7" s="155">
        <v>-104</v>
      </c>
      <c r="R7" s="50">
        <v>-200</v>
      </c>
      <c r="S7" s="51">
        <v>-101</v>
      </c>
      <c r="T7" s="52">
        <v>-1</v>
      </c>
      <c r="U7" s="52">
        <v>-26</v>
      </c>
      <c r="V7" s="155">
        <v>-51</v>
      </c>
      <c r="W7" s="50">
        <v>-177</v>
      </c>
      <c r="X7" s="153">
        <v>-1</v>
      </c>
      <c r="Y7" s="155">
        <v>-1</v>
      </c>
      <c r="Z7" s="155">
        <v>-51</v>
      </c>
      <c r="AA7" s="155">
        <v>-1</v>
      </c>
      <c r="AB7" s="154">
        <v>-52</v>
      </c>
      <c r="AC7" s="153">
        <v>-1</v>
      </c>
      <c r="AD7" s="155">
        <v>-1</v>
      </c>
      <c r="AE7" s="155">
        <v>-1</v>
      </c>
      <c r="AF7" s="155">
        <v>-1</v>
      </c>
      <c r="AG7" s="154">
        <v>-2</v>
      </c>
      <c r="AH7" s="153">
        <v>-51</v>
      </c>
      <c r="AI7" s="155">
        <v>-301</v>
      </c>
      <c r="AJ7" s="155">
        <v>-51</v>
      </c>
      <c r="AK7" s="155">
        <v>-51</v>
      </c>
      <c r="AL7" s="154">
        <v>-452</v>
      </c>
      <c r="AM7" s="155">
        <v>-26</v>
      </c>
      <c r="AN7" s="155"/>
      <c r="AO7" s="155"/>
      <c r="AP7" s="155"/>
      <c r="AQ7" s="154">
        <v>-26</v>
      </c>
    </row>
    <row r="8" spans="3:43" s="10" customFormat="1" ht="15" customHeight="1">
      <c r="C8" s="72" t="s">
        <v>96</v>
      </c>
      <c r="D8" s="152">
        <v>0</v>
      </c>
      <c r="E8" s="52">
        <v>-125</v>
      </c>
      <c r="F8" s="155">
        <v>0</v>
      </c>
      <c r="G8" s="155">
        <v>0</v>
      </c>
      <c r="H8" s="50">
        <v>-125</v>
      </c>
      <c r="I8" s="153">
        <v>0</v>
      </c>
      <c r="J8" s="155">
        <v>0</v>
      </c>
      <c r="K8" s="155">
        <v>0</v>
      </c>
      <c r="L8" s="155">
        <v>0</v>
      </c>
      <c r="M8" s="154">
        <v>0</v>
      </c>
      <c r="N8" s="51">
        <v>-18</v>
      </c>
      <c r="O8" s="52">
        <v>-18</v>
      </c>
      <c r="P8" s="52">
        <v>-18</v>
      </c>
      <c r="Q8" s="155">
        <v>-18</v>
      </c>
      <c r="R8" s="50">
        <v>-70</v>
      </c>
      <c r="S8" s="51">
        <v>-65</v>
      </c>
      <c r="T8" s="52">
        <v>-15</v>
      </c>
      <c r="U8" s="52">
        <v>-315</v>
      </c>
      <c r="V8" s="155">
        <v>-86</v>
      </c>
      <c r="W8" s="50">
        <v>-480</v>
      </c>
      <c r="X8" s="153">
        <v>0</v>
      </c>
      <c r="Y8" s="155">
        <v>0</v>
      </c>
      <c r="Z8" s="155">
        <v>0</v>
      </c>
      <c r="AA8" s="155">
        <v>0</v>
      </c>
      <c r="AB8" s="154">
        <v>0</v>
      </c>
      <c r="AC8" s="153">
        <v>0</v>
      </c>
      <c r="AD8" s="155">
        <v>-150</v>
      </c>
      <c r="AE8" s="155">
        <v>0</v>
      </c>
      <c r="AF8" s="155">
        <v>0</v>
      </c>
      <c r="AG8" s="154">
        <v>-150</v>
      </c>
      <c r="AH8" s="153">
        <v>0</v>
      </c>
      <c r="AI8" s="155">
        <v>-75</v>
      </c>
      <c r="AJ8" s="155">
        <v>0</v>
      </c>
      <c r="AK8" s="155">
        <v>-100</v>
      </c>
      <c r="AL8" s="154">
        <v>-175</v>
      </c>
      <c r="AM8" s="155">
        <v>0</v>
      </c>
      <c r="AN8" s="155"/>
      <c r="AO8" s="155"/>
      <c r="AP8" s="155"/>
      <c r="AQ8" s="154">
        <v>0</v>
      </c>
    </row>
    <row r="9" spans="3:43" s="10" customFormat="1" ht="15" customHeight="1">
      <c r="C9" s="72" t="s">
        <v>97</v>
      </c>
      <c r="D9" s="53">
        <v>-250</v>
      </c>
      <c r="E9" s="155">
        <v>0</v>
      </c>
      <c r="F9" s="155">
        <v>0</v>
      </c>
      <c r="G9" s="155">
        <v>0</v>
      </c>
      <c r="H9" s="50">
        <v>-250</v>
      </c>
      <c r="I9" s="153">
        <v>0</v>
      </c>
      <c r="J9" s="155">
        <v>0</v>
      </c>
      <c r="K9" s="155">
        <v>0</v>
      </c>
      <c r="L9" s="155">
        <v>0</v>
      </c>
      <c r="M9" s="154">
        <v>0</v>
      </c>
      <c r="N9" s="153">
        <v>0</v>
      </c>
      <c r="O9" s="52">
        <v>-19</v>
      </c>
      <c r="P9" s="155">
        <v>0</v>
      </c>
      <c r="Q9" s="155">
        <v>0</v>
      </c>
      <c r="R9" s="50">
        <v>-19</v>
      </c>
      <c r="S9" s="153">
        <v>0</v>
      </c>
      <c r="T9" s="155">
        <v>0</v>
      </c>
      <c r="U9" s="155">
        <v>0</v>
      </c>
      <c r="V9" s="155">
        <v>0</v>
      </c>
      <c r="W9" s="50">
        <v>0</v>
      </c>
      <c r="X9" s="51">
        <v>-12</v>
      </c>
      <c r="Y9" s="155">
        <v>0</v>
      </c>
      <c r="Z9" s="155">
        <v>0</v>
      </c>
      <c r="AA9" s="155">
        <v>0</v>
      </c>
      <c r="AB9" s="50">
        <v>-12</v>
      </c>
      <c r="AC9" s="153">
        <v>0</v>
      </c>
      <c r="AD9" s="155">
        <v>-50</v>
      </c>
      <c r="AE9" s="155">
        <v>0</v>
      </c>
      <c r="AF9" s="155">
        <v>-25</v>
      </c>
      <c r="AG9" s="154">
        <v>-75</v>
      </c>
      <c r="AH9" s="153">
        <v>-50</v>
      </c>
      <c r="AI9" s="155">
        <v>-219</v>
      </c>
      <c r="AJ9" s="155">
        <v>0</v>
      </c>
      <c r="AK9" s="155">
        <v>-3</v>
      </c>
      <c r="AL9" s="154">
        <v>-271</v>
      </c>
      <c r="AM9" s="155">
        <v>-50</v>
      </c>
      <c r="AN9" s="155"/>
      <c r="AO9" s="155"/>
      <c r="AP9" s="155"/>
      <c r="AQ9" s="154">
        <v>-50</v>
      </c>
    </row>
    <row r="10" spans="3:43" s="10" customFormat="1" ht="15" customHeight="1">
      <c r="C10" s="72" t="s">
        <v>98</v>
      </c>
      <c r="D10" s="53">
        <v>-9</v>
      </c>
      <c r="E10" s="52">
        <v>-10</v>
      </c>
      <c r="F10" s="52">
        <v>-4</v>
      </c>
      <c r="G10" s="52">
        <v>-4</v>
      </c>
      <c r="H10" s="50">
        <v>-27</v>
      </c>
      <c r="I10" s="51">
        <v>-13</v>
      </c>
      <c r="J10" s="52">
        <v>-16</v>
      </c>
      <c r="K10" s="155">
        <v>0</v>
      </c>
      <c r="L10" s="52">
        <v>-11</v>
      </c>
      <c r="M10" s="50">
        <v>-40</v>
      </c>
      <c r="N10" s="51">
        <v>-9</v>
      </c>
      <c r="O10" s="52">
        <v>-9</v>
      </c>
      <c r="P10" s="52">
        <v>-11</v>
      </c>
      <c r="Q10" s="52">
        <v>-7</v>
      </c>
      <c r="R10" s="50">
        <v>-35</v>
      </c>
      <c r="S10" s="51">
        <v>-3</v>
      </c>
      <c r="T10" s="155">
        <v>0</v>
      </c>
      <c r="U10" s="52">
        <v>-7</v>
      </c>
      <c r="V10" s="52">
        <v>0</v>
      </c>
      <c r="W10" s="50">
        <v>-10</v>
      </c>
      <c r="X10" s="51">
        <v>-4</v>
      </c>
      <c r="Y10" s="52">
        <v>-3</v>
      </c>
      <c r="Z10" s="52">
        <v>-4</v>
      </c>
      <c r="AA10" s="52">
        <v>-2</v>
      </c>
      <c r="AB10" s="50">
        <v>-13</v>
      </c>
      <c r="AC10" s="153">
        <v>-7</v>
      </c>
      <c r="AD10" s="155">
        <v>-4</v>
      </c>
      <c r="AE10" s="155">
        <v>0</v>
      </c>
      <c r="AF10" s="155">
        <v>0</v>
      </c>
      <c r="AG10" s="154">
        <v>-11</v>
      </c>
      <c r="AH10" s="153">
        <v>0</v>
      </c>
      <c r="AI10" s="155">
        <v>0</v>
      </c>
      <c r="AJ10" s="155">
        <v>0</v>
      </c>
      <c r="AK10" s="155">
        <v>0</v>
      </c>
      <c r="AL10" s="154">
        <v>0</v>
      </c>
      <c r="AM10" s="155">
        <v>0</v>
      </c>
      <c r="AN10" s="155"/>
      <c r="AO10" s="155"/>
      <c r="AP10" s="155"/>
      <c r="AQ10" s="154">
        <v>0</v>
      </c>
    </row>
    <row r="11" spans="3:43" s="10" customFormat="1" ht="15" customHeight="1">
      <c r="C11" s="72" t="s">
        <v>99</v>
      </c>
      <c r="D11" s="152">
        <v>0</v>
      </c>
      <c r="E11" s="155">
        <v>0</v>
      </c>
      <c r="F11" s="155">
        <v>0</v>
      </c>
      <c r="G11" s="155">
        <v>0</v>
      </c>
      <c r="H11" s="154">
        <v>0</v>
      </c>
      <c r="I11" s="153">
        <v>0</v>
      </c>
      <c r="J11" s="155">
        <v>0</v>
      </c>
      <c r="K11" s="155">
        <v>0</v>
      </c>
      <c r="L11" s="155">
        <v>0</v>
      </c>
      <c r="M11" s="154">
        <v>0</v>
      </c>
      <c r="N11" s="153">
        <v>0</v>
      </c>
      <c r="O11" s="155">
        <v>0</v>
      </c>
      <c r="P11" s="155">
        <v>0</v>
      </c>
      <c r="Q11" s="155">
        <v>0</v>
      </c>
      <c r="R11" s="154">
        <v>0</v>
      </c>
      <c r="S11" s="153">
        <v>0</v>
      </c>
      <c r="T11" s="52">
        <v>-21</v>
      </c>
      <c r="U11" s="155">
        <v>0</v>
      </c>
      <c r="V11" s="155">
        <v>0</v>
      </c>
      <c r="W11" s="154">
        <v>-21</v>
      </c>
      <c r="X11" s="153">
        <v>0</v>
      </c>
      <c r="Y11" s="155">
        <v>0</v>
      </c>
      <c r="Z11" s="155">
        <v>0</v>
      </c>
      <c r="AA11" s="155">
        <v>0</v>
      </c>
      <c r="AB11" s="154">
        <v>0</v>
      </c>
      <c r="AC11" s="153">
        <v>0</v>
      </c>
      <c r="AD11" s="155">
        <v>-18</v>
      </c>
      <c r="AE11" s="155">
        <v>0</v>
      </c>
      <c r="AF11" s="155">
        <v>0</v>
      </c>
      <c r="AG11" s="154">
        <v>-18</v>
      </c>
      <c r="AH11" s="153">
        <v>0</v>
      </c>
      <c r="AI11" s="155">
        <v>0</v>
      </c>
      <c r="AJ11" s="155">
        <v>0</v>
      </c>
      <c r="AK11" s="155">
        <v>0</v>
      </c>
      <c r="AL11" s="154">
        <v>0</v>
      </c>
      <c r="AM11" s="155">
        <v>0</v>
      </c>
      <c r="AN11" s="155"/>
      <c r="AO11" s="155"/>
      <c r="AP11" s="155"/>
      <c r="AQ11" s="154">
        <v>0</v>
      </c>
    </row>
    <row r="12" spans="3:43" s="10" customFormat="1" ht="15" customHeight="1">
      <c r="C12" s="72" t="s">
        <v>100</v>
      </c>
      <c r="D12" s="152">
        <v>4</v>
      </c>
      <c r="E12" s="152">
        <v>6</v>
      </c>
      <c r="F12" s="152">
        <v>5</v>
      </c>
      <c r="G12" s="152">
        <v>4</v>
      </c>
      <c r="H12" s="154">
        <v>19</v>
      </c>
      <c r="I12" s="51">
        <v>1</v>
      </c>
      <c r="J12" s="53">
        <v>4</v>
      </c>
      <c r="K12" s="53">
        <v>1</v>
      </c>
      <c r="L12" s="53">
        <v>2</v>
      </c>
      <c r="M12" s="50">
        <v>8</v>
      </c>
      <c r="N12" s="51">
        <v>2</v>
      </c>
      <c r="O12" s="53">
        <v>2</v>
      </c>
      <c r="P12" s="53">
        <v>2</v>
      </c>
      <c r="Q12" s="152">
        <v>1</v>
      </c>
      <c r="R12" s="154">
        <v>7</v>
      </c>
      <c r="S12" s="51">
        <v>1</v>
      </c>
      <c r="T12" s="197">
        <v>0</v>
      </c>
      <c r="U12" s="197">
        <v>0</v>
      </c>
      <c r="V12" s="152">
        <v>0</v>
      </c>
      <c r="W12" s="154">
        <v>1</v>
      </c>
      <c r="X12" s="198">
        <v>0</v>
      </c>
      <c r="Y12" s="197">
        <v>0</v>
      </c>
      <c r="Z12" s="197">
        <v>0</v>
      </c>
      <c r="AA12" s="197">
        <v>0</v>
      </c>
      <c r="AB12" s="50">
        <v>1</v>
      </c>
      <c r="AC12" s="198">
        <v>0</v>
      </c>
      <c r="AD12" s="197">
        <v>0</v>
      </c>
      <c r="AE12" s="197">
        <v>0</v>
      </c>
      <c r="AF12" s="197">
        <v>0</v>
      </c>
      <c r="AG12" s="232">
        <v>1</v>
      </c>
      <c r="AH12" s="198">
        <v>0</v>
      </c>
      <c r="AI12" s="197">
        <v>0</v>
      </c>
      <c r="AJ12" s="289">
        <v>0</v>
      </c>
      <c r="AK12" s="155">
        <v>0</v>
      </c>
      <c r="AL12" s="232">
        <v>0</v>
      </c>
      <c r="AM12" s="155">
        <v>0</v>
      </c>
      <c r="AN12" s="155"/>
      <c r="AO12" s="155"/>
      <c r="AP12" s="155"/>
      <c r="AQ12" s="154">
        <v>0</v>
      </c>
    </row>
    <row r="13" spans="3:43" s="10" customFormat="1" ht="15" customHeight="1">
      <c r="C13" s="73" t="s">
        <v>92</v>
      </c>
      <c r="D13" s="229">
        <v>-1486</v>
      </c>
      <c r="E13" s="211">
        <v>-173</v>
      </c>
      <c r="F13" s="211">
        <v>-45</v>
      </c>
      <c r="G13" s="211">
        <v>-483</v>
      </c>
      <c r="H13" s="212">
        <v>-2187</v>
      </c>
      <c r="I13" s="210">
        <v>-119</v>
      </c>
      <c r="J13" s="211">
        <v>-493</v>
      </c>
      <c r="K13" s="211">
        <v>-806</v>
      </c>
      <c r="L13" s="211">
        <v>-822</v>
      </c>
      <c r="M13" s="211">
        <v>-2240</v>
      </c>
      <c r="N13" s="210">
        <v>-530</v>
      </c>
      <c r="O13" s="211">
        <v>-227</v>
      </c>
      <c r="P13" s="211">
        <v>-1453</v>
      </c>
      <c r="Q13" s="211">
        <v>-299</v>
      </c>
      <c r="R13" s="212">
        <v>-2508</v>
      </c>
      <c r="S13" s="210">
        <v>-168</v>
      </c>
      <c r="T13" s="211">
        <v>-211</v>
      </c>
      <c r="U13" s="211">
        <v>-1663</v>
      </c>
      <c r="V13" s="211">
        <v>-386</v>
      </c>
      <c r="W13" s="212">
        <v>-2428</v>
      </c>
      <c r="X13" s="210">
        <v>-618</v>
      </c>
      <c r="Y13" s="211">
        <v>-64</v>
      </c>
      <c r="Z13" s="211">
        <v>-506</v>
      </c>
      <c r="AA13" s="211">
        <v>-1005</v>
      </c>
      <c r="AB13" s="212">
        <v>-2192</v>
      </c>
      <c r="AC13" s="210">
        <v>-93</v>
      </c>
      <c r="AD13" s="211">
        <v>-951</v>
      </c>
      <c r="AE13" s="211">
        <v>-1195</v>
      </c>
      <c r="AF13" s="211">
        <v>-522</v>
      </c>
      <c r="AG13" s="231">
        <v>-2760.9084950700003</v>
      </c>
      <c r="AH13" s="210">
        <v>-101</v>
      </c>
      <c r="AI13" s="211">
        <v>-595</v>
      </c>
      <c r="AJ13" s="422">
        <v>-1013</v>
      </c>
      <c r="AK13" s="422">
        <v>-887</v>
      </c>
      <c r="AL13" s="356">
        <v>-2595.8218894400002</v>
      </c>
      <c r="AM13" s="211">
        <v>-528</v>
      </c>
      <c r="AN13" s="211"/>
      <c r="AO13" s="211"/>
      <c r="AP13" s="211"/>
      <c r="AQ13" s="212">
        <v>-527.86641987999997</v>
      </c>
    </row>
    <row r="14" spans="3:43" s="10" customFormat="1" ht="15" customHeight="1">
      <c r="C14" s="455" t="s">
        <v>101</v>
      </c>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row>
    <row r="15" spans="3:43" s="10" customFormat="1" ht="15" customHeight="1">
      <c r="C15" s="45" t="s">
        <v>44</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3:43" s="10" customFormat="1" ht="15" customHeight="1">
      <c r="C16" s="45" t="s">
        <v>45</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2:43" s="10" customFormat="1" ht="15" customHeight="1">
      <c r="C17" s="113" t="s">
        <v>46</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2:43" s="10" customFormat="1" ht="26.25" customHeight="1">
      <c r="B18" s="48" t="s">
        <v>47</v>
      </c>
      <c r="C18" s="452" t="s">
        <v>48</v>
      </c>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row>
    <row r="19" spans="2:43" s="10" customFormat="1" ht="13">
      <c r="B19" s="48" t="s">
        <v>49</v>
      </c>
      <c r="C19" s="452" t="s">
        <v>91</v>
      </c>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row>
    <row r="20" spans="2:43" s="10" customFormat="1" ht="13">
      <c r="B20" s="48" t="s">
        <v>51</v>
      </c>
      <c r="C20" s="452" t="s">
        <v>102</v>
      </c>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row>
  </sheetData>
  <sheetProtection sheet="1" objects="1" scenarios="1" formatCells="0" formatColumns="0" formatRows="0"/>
  <protectedRanges>
    <protectedRange sqref="B18:AQ18 B20:AQ20 B19" name="footnotes"/>
    <protectedRange sqref="AC5:AF5 AC1:AQ3 AH5:AJ5 AC20:AQ21 AC24:AQ1048576 AI6:AI13 AC6:AG18 AJ6:AJ12 AH14:AQ18 AM6:AQ13 AM5:AO5 AC4:AG4" name="Edit"/>
    <protectedRange sqref="AG5" name="Edit_1"/>
    <protectedRange sqref="C19:AQ19" name="Footnotes_1"/>
    <protectedRange sqref="AC19:AQ19" name="Edit_2"/>
    <protectedRange sqref="AJ13" name="Edit_3"/>
    <protectedRange sqref="AK5 AK6:AL13 AP5" name="Edit_4"/>
    <protectedRange sqref="AL5" name="Edit_1_1"/>
    <protectedRange sqref="AQ5" name="Edit_5"/>
    <protectedRange sqref="AH4:AQ4" name="Edit_6"/>
  </protectedRanges>
  <mergeCells count="12">
    <mergeCell ref="C14:AB14"/>
    <mergeCell ref="C19:AQ19"/>
    <mergeCell ref="C18:AQ18"/>
    <mergeCell ref="C20:AQ20"/>
    <mergeCell ref="AC4:AG4"/>
    <mergeCell ref="X4:AB4"/>
    <mergeCell ref="D4:H4"/>
    <mergeCell ref="I4:M4"/>
    <mergeCell ref="N4:R4"/>
    <mergeCell ref="S4:W4"/>
    <mergeCell ref="AH4:AL4"/>
    <mergeCell ref="AM4:AQ4"/>
  </mergeCells>
  <pageMargins left="0.25" right="0.25" top="0.75" bottom="0.75" header="0.3" footer="0.3"/>
  <pageSetup scale="61" orientation="landscape" r:id="rId1"/>
  <ignoredErrors>
    <ignoredError sqref="S6 B18 B19:B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8FA7-3ED7-4BB3-B7F2-DA242416D23D}">
  <dimension ref="B1:P91"/>
  <sheetViews>
    <sheetView zoomScaleNormal="100" workbookViewId="0">
      <selection activeCell="J15" sqref="J15"/>
    </sheetView>
  </sheetViews>
  <sheetFormatPr defaultColWidth="8.54296875" defaultRowHeight="15" customHeight="1"/>
  <cols>
    <col min="1" max="2" width="2.81640625" style="367" customWidth="1"/>
    <col min="3" max="3" width="56" style="367" bestFit="1" customWidth="1"/>
    <col min="4" max="11" width="15.54296875" style="367" customWidth="1"/>
    <col min="12" max="16384" width="8.54296875" style="367"/>
  </cols>
  <sheetData>
    <row r="1" spans="3:16" s="339" customFormat="1" ht="15" customHeight="1">
      <c r="C1" s="338" t="s">
        <v>0</v>
      </c>
      <c r="D1" s="338"/>
      <c r="E1" s="338"/>
      <c r="F1" s="338"/>
      <c r="G1" s="338"/>
      <c r="H1" s="338"/>
    </row>
    <row r="2" spans="3:16" s="339" customFormat="1" ht="15" customHeight="1">
      <c r="C2" s="338" t="s">
        <v>103</v>
      </c>
      <c r="D2" s="338"/>
      <c r="E2" s="338"/>
      <c r="F2" s="338"/>
      <c r="G2" s="338"/>
      <c r="H2" s="338"/>
    </row>
    <row r="3" spans="3:16" s="339" customFormat="1" ht="15" customHeight="1">
      <c r="C3" s="338" t="s">
        <v>2</v>
      </c>
      <c r="D3" s="338"/>
      <c r="E3" s="338"/>
      <c r="F3" s="338"/>
      <c r="G3" s="338"/>
      <c r="H3" s="338"/>
    </row>
    <row r="4" spans="3:16" s="345" customFormat="1" ht="15" customHeight="1">
      <c r="C4" s="340"/>
      <c r="D4" s="341" t="s">
        <v>3</v>
      </c>
      <c r="E4" s="342">
        <v>2020</v>
      </c>
      <c r="F4" s="343">
        <v>2021</v>
      </c>
      <c r="G4" s="344" t="s">
        <v>54</v>
      </c>
      <c r="H4" s="344" t="s">
        <v>55</v>
      </c>
      <c r="I4" s="342">
        <v>2024</v>
      </c>
      <c r="J4" s="342">
        <v>2025</v>
      </c>
      <c r="K4" s="342">
        <v>2026</v>
      </c>
    </row>
    <row r="5" spans="3:16" s="349" customFormat="1" ht="15" customHeight="1">
      <c r="C5" s="346"/>
      <c r="D5" s="347" t="s">
        <v>10</v>
      </c>
      <c r="E5" s="342" t="s">
        <v>10</v>
      </c>
      <c r="F5" s="347" t="s">
        <v>10</v>
      </c>
      <c r="G5" s="347" t="s">
        <v>10</v>
      </c>
      <c r="H5" s="347" t="s">
        <v>10</v>
      </c>
      <c r="I5" s="348" t="s">
        <v>10</v>
      </c>
      <c r="J5" s="348" t="s">
        <v>10</v>
      </c>
      <c r="K5" s="348" t="s">
        <v>104</v>
      </c>
      <c r="L5" s="339"/>
      <c r="M5" s="339"/>
      <c r="N5" s="339"/>
      <c r="O5" s="339"/>
      <c r="P5" s="339"/>
    </row>
    <row r="6" spans="3:16" s="339" customFormat="1" ht="15" customHeight="1">
      <c r="C6" s="350" t="s">
        <v>57</v>
      </c>
      <c r="D6" s="352">
        <v>1656</v>
      </c>
      <c r="E6" s="352">
        <v>1621</v>
      </c>
      <c r="F6" s="351">
        <v>1944</v>
      </c>
      <c r="G6" s="351">
        <v>2109</v>
      </c>
      <c r="H6" s="351">
        <v>2281</v>
      </c>
      <c r="I6" s="351">
        <v>2565</v>
      </c>
      <c r="J6" s="351">
        <v>2966</v>
      </c>
      <c r="K6" s="351">
        <v>3118</v>
      </c>
    </row>
    <row r="7" spans="3:16" s="339" customFormat="1" ht="15" customHeight="1">
      <c r="C7" s="353" t="s">
        <v>74</v>
      </c>
      <c r="D7" s="50">
        <v>0</v>
      </c>
      <c r="E7" s="354">
        <v>0</v>
      </c>
      <c r="F7" s="50">
        <v>0</v>
      </c>
      <c r="G7" s="50">
        <v>458</v>
      </c>
      <c r="H7" s="154">
        <v>525</v>
      </c>
      <c r="I7" s="154">
        <v>0</v>
      </c>
      <c r="J7" s="154">
        <v>511</v>
      </c>
      <c r="K7" s="154">
        <v>0</v>
      </c>
    </row>
    <row r="8" spans="3:16" s="339" customFormat="1" ht="15" customHeight="1">
      <c r="C8" s="353" t="s">
        <v>105</v>
      </c>
      <c r="D8" s="50">
        <v>-153</v>
      </c>
      <c r="E8" s="354">
        <v>0</v>
      </c>
      <c r="F8" s="50">
        <v>0</v>
      </c>
      <c r="G8" s="50">
        <v>0</v>
      </c>
      <c r="H8" s="154">
        <v>0</v>
      </c>
      <c r="I8" s="154">
        <v>0</v>
      </c>
      <c r="J8" s="154">
        <v>-81</v>
      </c>
      <c r="K8" s="154">
        <v>-73</v>
      </c>
    </row>
    <row r="9" spans="3:16" s="339" customFormat="1" ht="15" customHeight="1">
      <c r="C9" s="355" t="s">
        <v>106</v>
      </c>
      <c r="D9" s="356">
        <v>1503</v>
      </c>
      <c r="E9" s="356">
        <v>1621</v>
      </c>
      <c r="F9" s="356">
        <v>1944</v>
      </c>
      <c r="G9" s="356">
        <v>2566</v>
      </c>
      <c r="H9" s="356">
        <v>2806</v>
      </c>
      <c r="I9" s="356">
        <v>2565</v>
      </c>
      <c r="J9" s="356">
        <v>3396</v>
      </c>
      <c r="K9" s="356">
        <v>3045</v>
      </c>
    </row>
    <row r="10" spans="3:16" s="339" customFormat="1" ht="15" customHeight="1">
      <c r="C10" s="357"/>
      <c r="D10" s="358"/>
      <c r="E10" s="359"/>
      <c r="F10" s="358"/>
      <c r="G10" s="358"/>
      <c r="H10" s="358"/>
      <c r="I10" s="358"/>
      <c r="J10" s="373"/>
      <c r="K10" s="373"/>
    </row>
    <row r="11" spans="3:16" s="339" customFormat="1" ht="15" customHeight="1">
      <c r="C11" s="350" t="s">
        <v>107</v>
      </c>
      <c r="D11" s="351">
        <v>10312</v>
      </c>
      <c r="E11" s="352">
        <f>D14</f>
        <v>10424</v>
      </c>
      <c r="F11" s="352">
        <f>E14</f>
        <v>12504</v>
      </c>
      <c r="G11" s="352">
        <f>F14</f>
        <v>14837</v>
      </c>
      <c r="H11" s="352">
        <f>G14</f>
        <v>16535</v>
      </c>
      <c r="I11" s="352">
        <f>H14</f>
        <v>18496</v>
      </c>
      <c r="J11" s="351">
        <v>20848</v>
      </c>
      <c r="K11" s="351">
        <v>20633</v>
      </c>
    </row>
    <row r="12" spans="3:16" s="339" customFormat="1" ht="15" customHeight="1">
      <c r="C12" s="353" t="s">
        <v>92</v>
      </c>
      <c r="D12" s="50">
        <v>1818</v>
      </c>
      <c r="E12" s="354">
        <v>2240</v>
      </c>
      <c r="F12" s="50">
        <v>2508</v>
      </c>
      <c r="G12" s="50">
        <v>2428</v>
      </c>
      <c r="H12" s="154">
        <v>2192</v>
      </c>
      <c r="I12" s="154">
        <v>2761</v>
      </c>
      <c r="J12" s="154">
        <v>2596</v>
      </c>
      <c r="K12" s="154">
        <v>3022</v>
      </c>
    </row>
    <row r="13" spans="3:16" s="339" customFormat="1" ht="15" customHeight="1">
      <c r="C13" s="353" t="s">
        <v>108</v>
      </c>
      <c r="D13" s="50">
        <v>-1707</v>
      </c>
      <c r="E13" s="354">
        <v>-159</v>
      </c>
      <c r="F13" s="50">
        <v>-176</v>
      </c>
      <c r="G13" s="50">
        <v>-730</v>
      </c>
      <c r="H13" s="154">
        <v>-231</v>
      </c>
      <c r="I13" s="154">
        <v>-409</v>
      </c>
      <c r="J13" s="154">
        <v>-1172</v>
      </c>
      <c r="K13" s="154">
        <v>-990</v>
      </c>
    </row>
    <row r="14" spans="3:16" s="339" customFormat="1" ht="15" customHeight="1">
      <c r="C14" s="350" t="s">
        <v>109</v>
      </c>
      <c r="D14" s="351">
        <v>10424</v>
      </c>
      <c r="E14" s="352">
        <v>12504</v>
      </c>
      <c r="F14" s="351">
        <v>14837</v>
      </c>
      <c r="G14" s="351">
        <v>16535</v>
      </c>
      <c r="H14" s="351">
        <v>18496</v>
      </c>
      <c r="I14" s="351">
        <v>20848</v>
      </c>
      <c r="J14" s="351">
        <v>22272</v>
      </c>
      <c r="K14" s="356">
        <v>22666</v>
      </c>
    </row>
    <row r="15" spans="3:16" s="339" customFormat="1" ht="15" customHeight="1">
      <c r="C15" s="355" t="s">
        <v>110</v>
      </c>
      <c r="D15" s="356">
        <f t="shared" ref="D15:J15" si="0">AVERAGE(D11,D14)</f>
        <v>10368</v>
      </c>
      <c r="E15" s="356">
        <f t="shared" si="0"/>
        <v>11464</v>
      </c>
      <c r="F15" s="356">
        <f t="shared" si="0"/>
        <v>13670.5</v>
      </c>
      <c r="G15" s="356">
        <f t="shared" si="0"/>
        <v>15686</v>
      </c>
      <c r="H15" s="356">
        <f t="shared" si="0"/>
        <v>17515.5</v>
      </c>
      <c r="I15" s="356">
        <f t="shared" si="0"/>
        <v>19672</v>
      </c>
      <c r="J15" s="356">
        <f t="shared" si="0"/>
        <v>21560</v>
      </c>
      <c r="K15" s="356">
        <f>AVERAGE(K11,K14)</f>
        <v>21649.5</v>
      </c>
    </row>
    <row r="16" spans="3:16" s="339" customFormat="1" ht="15" customHeight="1">
      <c r="C16" s="360"/>
      <c r="D16" s="361"/>
      <c r="E16" s="361"/>
      <c r="F16" s="361"/>
      <c r="G16" s="361"/>
      <c r="H16" s="361"/>
    </row>
    <row r="17" spans="3:11" s="339" customFormat="1" ht="15" customHeight="1">
      <c r="C17" s="355" t="s">
        <v>111</v>
      </c>
      <c r="D17" s="362">
        <f>D9/D15</f>
        <v>0.14496527777777779</v>
      </c>
      <c r="E17" s="362">
        <f t="shared" ref="E17:I17" si="1">E9/E15</f>
        <v>0.14139916259595256</v>
      </c>
      <c r="F17" s="362">
        <f t="shared" si="1"/>
        <v>0.14220401594674664</v>
      </c>
      <c r="G17" s="362">
        <f t="shared" si="1"/>
        <v>0.16358536274384802</v>
      </c>
      <c r="H17" s="362">
        <f t="shared" si="1"/>
        <v>0.1602009648596957</v>
      </c>
      <c r="I17" s="362">
        <f t="shared" si="1"/>
        <v>0.13038836925579503</v>
      </c>
      <c r="J17" s="362">
        <f>J9/J15</f>
        <v>0.15751391465677181</v>
      </c>
      <c r="K17" s="362">
        <f>K9/K15</f>
        <v>0.14064989953578605</v>
      </c>
    </row>
    <row r="18" spans="3:11" s="339" customFormat="1" ht="15" customHeight="1">
      <c r="C18" s="360"/>
      <c r="D18" s="361"/>
      <c r="E18" s="361"/>
      <c r="F18" s="361"/>
      <c r="G18" s="361"/>
      <c r="H18" s="361"/>
      <c r="J18" s="374"/>
      <c r="K18" s="374"/>
    </row>
    <row r="19" spans="3:11" s="339" customFormat="1" ht="15" customHeight="1">
      <c r="C19" s="340"/>
      <c r="D19" s="341" t="s">
        <v>3</v>
      </c>
      <c r="E19" s="342">
        <v>2020</v>
      </c>
      <c r="F19" s="343">
        <v>2021</v>
      </c>
      <c r="G19" s="344" t="s">
        <v>54</v>
      </c>
      <c r="H19" s="344" t="s">
        <v>55</v>
      </c>
      <c r="I19" s="342">
        <v>2024</v>
      </c>
      <c r="J19" s="342">
        <v>2025</v>
      </c>
      <c r="K19" s="342">
        <v>2026</v>
      </c>
    </row>
    <row r="20" spans="3:11" s="339" customFormat="1" ht="15" customHeight="1">
      <c r="C20" s="346"/>
      <c r="D20" s="347" t="s">
        <v>10</v>
      </c>
      <c r="E20" s="342" t="s">
        <v>10</v>
      </c>
      <c r="F20" s="347" t="s">
        <v>10</v>
      </c>
      <c r="G20" s="347" t="s">
        <v>10</v>
      </c>
      <c r="H20" s="347" t="s">
        <v>10</v>
      </c>
      <c r="I20" s="348" t="s">
        <v>10</v>
      </c>
      <c r="J20" s="348" t="s">
        <v>10</v>
      </c>
      <c r="K20" s="348" t="s">
        <v>104</v>
      </c>
    </row>
    <row r="21" spans="3:11" s="339" customFormat="1" ht="15" customHeight="1">
      <c r="C21" s="357" t="s">
        <v>60</v>
      </c>
      <c r="D21" s="352">
        <v>1450</v>
      </c>
      <c r="E21" s="352">
        <v>1490</v>
      </c>
      <c r="F21" s="351">
        <v>1801</v>
      </c>
      <c r="G21" s="351">
        <v>1964</v>
      </c>
      <c r="H21" s="351">
        <v>2183</v>
      </c>
      <c r="I21" s="351">
        <v>2452</v>
      </c>
      <c r="J21" s="351">
        <v>2724</v>
      </c>
      <c r="K21" s="351">
        <v>2836</v>
      </c>
    </row>
    <row r="22" spans="3:11" s="339" customFormat="1" ht="15" customHeight="1">
      <c r="C22" s="353" t="s">
        <v>74</v>
      </c>
      <c r="D22" s="50">
        <v>0</v>
      </c>
      <c r="E22" s="354">
        <v>0</v>
      </c>
      <c r="F22" s="50">
        <v>0</v>
      </c>
      <c r="G22" s="50">
        <v>458</v>
      </c>
      <c r="H22" s="154">
        <v>525</v>
      </c>
      <c r="I22" s="154">
        <v>0</v>
      </c>
      <c r="J22" s="154">
        <v>511</v>
      </c>
      <c r="K22" s="154">
        <v>0</v>
      </c>
    </row>
    <row r="23" spans="3:11" s="339" customFormat="1" ht="15" customHeight="1">
      <c r="C23" s="353" t="s">
        <v>105</v>
      </c>
      <c r="D23" s="50">
        <v>-153</v>
      </c>
      <c r="E23" s="354">
        <v>0</v>
      </c>
      <c r="F23" s="50">
        <v>0</v>
      </c>
      <c r="G23" s="50">
        <v>0</v>
      </c>
      <c r="H23" s="154">
        <v>0</v>
      </c>
      <c r="I23" s="154">
        <v>0</v>
      </c>
      <c r="J23" s="154">
        <v>-81</v>
      </c>
      <c r="K23" s="154">
        <v>-73</v>
      </c>
    </row>
    <row r="24" spans="3:11" s="339" customFormat="1" ht="15" customHeight="1">
      <c r="C24" s="355" t="s">
        <v>112</v>
      </c>
      <c r="D24" s="356">
        <v>1297</v>
      </c>
      <c r="E24" s="356">
        <v>1490</v>
      </c>
      <c r="F24" s="356">
        <v>1801</v>
      </c>
      <c r="G24" s="356">
        <v>2421</v>
      </c>
      <c r="H24" s="356">
        <v>2708</v>
      </c>
      <c r="I24" s="356">
        <v>2452</v>
      </c>
      <c r="J24" s="356">
        <v>3154</v>
      </c>
      <c r="K24" s="356">
        <v>2762</v>
      </c>
    </row>
    <row r="25" spans="3:11" s="339" customFormat="1" ht="15" customHeight="1">
      <c r="C25" s="360"/>
      <c r="D25" s="361"/>
      <c r="E25" s="361"/>
      <c r="F25" s="361"/>
      <c r="G25" s="361"/>
      <c r="H25" s="361"/>
    </row>
    <row r="26" spans="3:11" s="339" customFormat="1" ht="15" customHeight="1">
      <c r="C26" s="350" t="s">
        <v>107</v>
      </c>
      <c r="D26" s="351">
        <v>10312</v>
      </c>
      <c r="E26" s="352">
        <v>10424</v>
      </c>
      <c r="F26" s="351">
        <v>12504</v>
      </c>
      <c r="G26" s="351">
        <v>14837</v>
      </c>
      <c r="H26" s="351">
        <v>16535</v>
      </c>
      <c r="I26" s="351">
        <v>18496</v>
      </c>
      <c r="J26" s="351">
        <v>20848</v>
      </c>
      <c r="K26" s="351">
        <v>20633</v>
      </c>
    </row>
    <row r="27" spans="3:11" s="339" customFormat="1" ht="15" customHeight="1">
      <c r="C27" s="353" t="s">
        <v>92</v>
      </c>
      <c r="D27" s="50">
        <v>1818</v>
      </c>
      <c r="E27" s="354">
        <v>2240</v>
      </c>
      <c r="F27" s="50">
        <v>2508</v>
      </c>
      <c r="G27" s="50">
        <v>2428</v>
      </c>
      <c r="H27" s="154">
        <v>2192</v>
      </c>
      <c r="I27" s="154">
        <v>2761</v>
      </c>
      <c r="J27" s="154">
        <v>2596</v>
      </c>
      <c r="K27" s="154">
        <v>3022</v>
      </c>
    </row>
    <row r="28" spans="3:11" s="339" customFormat="1" ht="15" customHeight="1">
      <c r="C28" s="353" t="s">
        <v>108</v>
      </c>
      <c r="D28" s="50">
        <v>-1707</v>
      </c>
      <c r="E28" s="354">
        <v>-159</v>
      </c>
      <c r="F28" s="50">
        <v>-176</v>
      </c>
      <c r="G28" s="50">
        <v>-730</v>
      </c>
      <c r="H28" s="154">
        <v>-231</v>
      </c>
      <c r="I28" s="154">
        <v>-409</v>
      </c>
      <c r="J28" s="154">
        <v>-1173</v>
      </c>
      <c r="K28" s="154">
        <v>-990</v>
      </c>
    </row>
    <row r="29" spans="3:11" s="339" customFormat="1" ht="15" customHeight="1">
      <c r="C29" s="350" t="s">
        <v>109</v>
      </c>
      <c r="D29" s="351">
        <v>10424</v>
      </c>
      <c r="E29" s="352">
        <v>12504</v>
      </c>
      <c r="F29" s="351">
        <v>14837</v>
      </c>
      <c r="G29" s="351">
        <v>16535</v>
      </c>
      <c r="H29" s="351">
        <v>18496</v>
      </c>
      <c r="I29" s="351">
        <v>20848</v>
      </c>
      <c r="J29" s="351">
        <v>22271</v>
      </c>
      <c r="K29" s="351">
        <v>22666</v>
      </c>
    </row>
    <row r="30" spans="3:11" s="339" customFormat="1" ht="15" customHeight="1">
      <c r="C30" s="353" t="s">
        <v>113</v>
      </c>
      <c r="D30" s="50">
        <v>-4890</v>
      </c>
      <c r="E30" s="354">
        <v>-4008</v>
      </c>
      <c r="F30" s="50">
        <v>-5177</v>
      </c>
      <c r="G30" s="50">
        <v>-5565</v>
      </c>
      <c r="H30" s="154">
        <v>-5823</v>
      </c>
      <c r="I30" s="154">
        <v>-6871</v>
      </c>
      <c r="J30" s="154">
        <v>-8561</v>
      </c>
      <c r="K30" s="154">
        <v>-8594</v>
      </c>
    </row>
    <row r="31" spans="3:11" s="339" customFormat="1" ht="15" customHeight="1">
      <c r="C31" s="350" t="s">
        <v>114</v>
      </c>
      <c r="D31" s="351">
        <v>5534</v>
      </c>
      <c r="E31" s="352">
        <v>8496</v>
      </c>
      <c r="F31" s="351">
        <v>9660</v>
      </c>
      <c r="G31" s="351">
        <v>10970</v>
      </c>
      <c r="H31" s="351">
        <v>12673</v>
      </c>
      <c r="I31" s="351">
        <v>13977</v>
      </c>
      <c r="J31" s="351">
        <v>13710</v>
      </c>
      <c r="K31" s="351">
        <v>14072</v>
      </c>
    </row>
    <row r="32" spans="3:11" s="339" customFormat="1" ht="15" customHeight="1">
      <c r="C32" s="355" t="s">
        <v>115</v>
      </c>
      <c r="D32" s="356">
        <v>6010</v>
      </c>
      <c r="E32" s="356">
        <f t="shared" ref="E32:I32" si="2">AVERAGE(D31:E31)</f>
        <v>7015</v>
      </c>
      <c r="F32" s="356">
        <f t="shared" si="2"/>
        <v>9078</v>
      </c>
      <c r="G32" s="356">
        <f t="shared" si="2"/>
        <v>10315</v>
      </c>
      <c r="H32" s="356">
        <f t="shared" si="2"/>
        <v>11821.5</v>
      </c>
      <c r="I32" s="356">
        <f t="shared" si="2"/>
        <v>13325</v>
      </c>
      <c r="J32" s="356">
        <f>AVERAGE(I31:J31)</f>
        <v>13843.5</v>
      </c>
      <c r="K32" s="448">
        <v>13997</v>
      </c>
    </row>
    <row r="33" spans="3:11" s="339" customFormat="1" ht="15" customHeight="1">
      <c r="C33" s="360"/>
      <c r="D33" s="361"/>
      <c r="E33" s="361"/>
      <c r="F33" s="361"/>
      <c r="G33" s="361"/>
      <c r="H33" s="361"/>
    </row>
    <row r="34" spans="3:11" s="339" customFormat="1" ht="15" customHeight="1">
      <c r="C34" s="355" t="s">
        <v>116</v>
      </c>
      <c r="D34" s="362">
        <f>D24/D32</f>
        <v>0.21580698835274542</v>
      </c>
      <c r="E34" s="362">
        <f t="shared" ref="E34:I34" si="3">E24/E32</f>
        <v>0.21240199572344975</v>
      </c>
      <c r="F34" s="362">
        <f>F24/F32</f>
        <v>0.19839171623705662</v>
      </c>
      <c r="G34" s="362">
        <f t="shared" si="3"/>
        <v>0.23470673776054291</v>
      </c>
      <c r="H34" s="362">
        <f t="shared" si="3"/>
        <v>0.22907414456710232</v>
      </c>
      <c r="I34" s="362">
        <f t="shared" si="3"/>
        <v>0.18401500938086304</v>
      </c>
      <c r="J34" s="362">
        <f>J24/J32</f>
        <v>0.22783255679560804</v>
      </c>
      <c r="K34" s="362">
        <f>K24/K32</f>
        <v>0.19732799885689792</v>
      </c>
    </row>
    <row r="35" spans="3:11" s="339" customFormat="1" ht="15" customHeight="1">
      <c r="C35" s="360"/>
      <c r="D35" s="361"/>
      <c r="E35" s="361"/>
      <c r="F35" s="361"/>
      <c r="G35" s="361"/>
      <c r="H35" s="361"/>
    </row>
    <row r="36" spans="3:11" s="339" customFormat="1" ht="15" customHeight="1">
      <c r="C36" s="360" t="s">
        <v>62</v>
      </c>
      <c r="D36" s="363"/>
      <c r="E36" s="363"/>
      <c r="F36" s="363"/>
      <c r="G36" s="363"/>
      <c r="H36" s="363"/>
      <c r="I36" s="363"/>
      <c r="J36" s="363"/>
      <c r="K36" s="363"/>
    </row>
    <row r="37" spans="3:11" s="339" customFormat="1" ht="15" customHeight="1">
      <c r="C37" s="360" t="s">
        <v>45</v>
      </c>
      <c r="D37" s="363"/>
      <c r="E37" s="363"/>
      <c r="F37" s="363"/>
      <c r="G37" s="363"/>
      <c r="H37" s="363"/>
      <c r="I37" s="363"/>
      <c r="J37" s="363"/>
      <c r="K37" s="363"/>
    </row>
    <row r="38" spans="3:11" s="339" customFormat="1" ht="15" customHeight="1">
      <c r="C38" s="360" t="s">
        <v>117</v>
      </c>
      <c r="D38" s="363"/>
      <c r="E38" s="363"/>
      <c r="F38" s="363"/>
      <c r="G38" s="363"/>
      <c r="H38" s="363"/>
      <c r="I38" s="363"/>
      <c r="J38" s="363"/>
      <c r="K38" s="363"/>
    </row>
    <row r="39" spans="3:11" s="339" customFormat="1" ht="15" customHeight="1">
      <c r="C39" s="360"/>
      <c r="D39" s="363"/>
      <c r="E39" s="363"/>
      <c r="F39" s="363"/>
      <c r="G39" s="363"/>
      <c r="H39" s="363"/>
      <c r="I39" s="363"/>
      <c r="J39" s="363"/>
      <c r="K39" s="363"/>
    </row>
    <row r="40" spans="3:11" s="339" customFormat="1" ht="15" customHeight="1">
      <c r="C40" s="25" t="s">
        <v>0</v>
      </c>
      <c r="D40" s="363"/>
      <c r="E40" s="363"/>
      <c r="F40" s="363"/>
      <c r="G40" s="363"/>
      <c r="H40" s="363"/>
      <c r="I40" s="363"/>
      <c r="J40" s="363"/>
      <c r="K40" s="363"/>
    </row>
    <row r="41" spans="3:11" s="339" customFormat="1" ht="15" customHeight="1">
      <c r="C41" s="25" t="s">
        <v>63</v>
      </c>
      <c r="D41" s="363"/>
      <c r="E41" s="363"/>
      <c r="F41" s="363"/>
      <c r="G41" s="363"/>
      <c r="H41" s="363"/>
      <c r="I41" s="363"/>
      <c r="J41" s="363"/>
      <c r="K41" s="363"/>
    </row>
    <row r="42" spans="3:11" s="339" customFormat="1" ht="15" customHeight="1">
      <c r="C42" s="25" t="s">
        <v>2</v>
      </c>
      <c r="D42" s="363"/>
      <c r="E42" s="363"/>
      <c r="F42" s="363"/>
      <c r="G42" s="363"/>
      <c r="H42" s="363"/>
      <c r="I42" s="363"/>
      <c r="J42" s="363"/>
      <c r="K42" s="363"/>
    </row>
    <row r="43" spans="3:11" s="339" customFormat="1" ht="15" customHeight="1">
      <c r="C43" s="10"/>
      <c r="D43" s="382" t="s">
        <v>3</v>
      </c>
      <c r="E43" s="343">
        <v>2020</v>
      </c>
      <c r="F43" s="342">
        <v>2021</v>
      </c>
      <c r="G43" s="344" t="s">
        <v>54</v>
      </c>
      <c r="H43" s="344" t="s">
        <v>55</v>
      </c>
      <c r="I43" s="342">
        <v>2024</v>
      </c>
      <c r="J43" s="342">
        <v>2025</v>
      </c>
      <c r="K43" s="342">
        <v>2026</v>
      </c>
    </row>
    <row r="44" spans="3:11" s="339" customFormat="1" ht="15" customHeight="1">
      <c r="C44" s="379"/>
      <c r="D44" s="342" t="s">
        <v>10</v>
      </c>
      <c r="E44" s="347" t="s">
        <v>10</v>
      </c>
      <c r="F44" s="347" t="s">
        <v>10</v>
      </c>
      <c r="G44" s="347" t="s">
        <v>10</v>
      </c>
      <c r="H44" s="347" t="s">
        <v>10</v>
      </c>
      <c r="I44" s="348" t="s">
        <v>10</v>
      </c>
      <c r="J44" s="348" t="s">
        <v>10</v>
      </c>
      <c r="K44" s="348" t="s">
        <v>104</v>
      </c>
    </row>
    <row r="45" spans="3:11" s="339" customFormat="1" ht="15" customHeight="1">
      <c r="C45" s="380" t="s">
        <v>64</v>
      </c>
      <c r="D45" s="383">
        <v>1742</v>
      </c>
      <c r="E45" s="383">
        <v>2035</v>
      </c>
      <c r="F45" s="383">
        <v>2018</v>
      </c>
      <c r="G45" s="383">
        <v>2144</v>
      </c>
      <c r="H45" s="383">
        <v>2988</v>
      </c>
      <c r="I45" s="383">
        <v>2769</v>
      </c>
      <c r="J45" s="383">
        <v>2490</v>
      </c>
      <c r="K45" s="383">
        <v>2612</v>
      </c>
    </row>
    <row r="46" spans="3:11" s="339" customFormat="1" ht="15" customHeight="1">
      <c r="C46" s="381" t="s">
        <v>65</v>
      </c>
      <c r="D46" s="354"/>
      <c r="E46" s="354"/>
      <c r="F46" s="354"/>
      <c r="G46" s="354"/>
      <c r="H46" s="354"/>
      <c r="I46" s="354"/>
      <c r="J46" s="354"/>
      <c r="K46" s="354"/>
    </row>
    <row r="47" spans="3:11" s="339" customFormat="1" ht="15" customHeight="1">
      <c r="C47" s="121" t="s">
        <v>81</v>
      </c>
      <c r="D47" s="354">
        <v>150</v>
      </c>
      <c r="E47" s="354">
        <v>3</v>
      </c>
      <c r="F47" s="354">
        <v>63</v>
      </c>
      <c r="G47" s="354">
        <v>542</v>
      </c>
      <c r="H47" s="354">
        <v>1</v>
      </c>
      <c r="I47" s="354">
        <v>20</v>
      </c>
      <c r="J47" s="354">
        <v>21</v>
      </c>
      <c r="K47" s="354">
        <v>13</v>
      </c>
    </row>
    <row r="48" spans="3:11" s="339" customFormat="1" ht="15" customHeight="1">
      <c r="C48" s="121" t="s">
        <v>83</v>
      </c>
      <c r="D48" s="354">
        <v>0</v>
      </c>
      <c r="E48" s="354">
        <v>15</v>
      </c>
      <c r="F48" s="354">
        <v>1</v>
      </c>
      <c r="G48" s="354">
        <v>0</v>
      </c>
      <c r="H48" s="354">
        <v>44</v>
      </c>
      <c r="I48" s="354">
        <v>24</v>
      </c>
      <c r="J48" s="354">
        <v>105</v>
      </c>
      <c r="K48" s="354">
        <v>111</v>
      </c>
    </row>
    <row r="49" spans="3:11" s="339" customFormat="1" ht="15" customHeight="1">
      <c r="C49" s="121" t="s">
        <v>84</v>
      </c>
      <c r="D49" s="354">
        <v>206</v>
      </c>
      <c r="E49" s="354">
        <v>131</v>
      </c>
      <c r="F49" s="354">
        <v>143</v>
      </c>
      <c r="G49" s="354">
        <v>145</v>
      </c>
      <c r="H49" s="354">
        <v>98</v>
      </c>
      <c r="I49" s="354">
        <v>113</v>
      </c>
      <c r="J49" s="354">
        <v>242</v>
      </c>
      <c r="K49" s="354">
        <v>282</v>
      </c>
    </row>
    <row r="50" spans="3:11" s="339" customFormat="1" ht="15" customHeight="1">
      <c r="C50" s="121" t="s">
        <v>86</v>
      </c>
      <c r="D50" s="354">
        <v>0</v>
      </c>
      <c r="E50" s="354">
        <v>-45</v>
      </c>
      <c r="F50" s="354">
        <v>0</v>
      </c>
      <c r="G50" s="354">
        <v>0</v>
      </c>
      <c r="H50" s="354">
        <v>0</v>
      </c>
      <c r="I50" s="354">
        <v>0</v>
      </c>
      <c r="J50" s="354">
        <v>0</v>
      </c>
      <c r="K50" s="354">
        <v>0</v>
      </c>
    </row>
    <row r="51" spans="3:11" s="339" customFormat="1" ht="15" customHeight="1">
      <c r="C51" s="121" t="s">
        <v>118</v>
      </c>
      <c r="D51" s="354">
        <v>83</v>
      </c>
      <c r="E51" s="354">
        <v>26</v>
      </c>
      <c r="F51" s="354">
        <v>200</v>
      </c>
      <c r="G51" s="354">
        <v>177</v>
      </c>
      <c r="H51" s="354">
        <v>52</v>
      </c>
      <c r="I51" s="354">
        <v>2</v>
      </c>
      <c r="J51" s="354">
        <v>452</v>
      </c>
      <c r="K51" s="354">
        <v>427</v>
      </c>
    </row>
    <row r="52" spans="3:11" s="339" customFormat="1" ht="15" customHeight="1">
      <c r="C52" s="121" t="s">
        <v>72</v>
      </c>
      <c r="D52" s="354">
        <v>0</v>
      </c>
      <c r="E52" s="354">
        <v>0</v>
      </c>
      <c r="F52" s="354">
        <v>0</v>
      </c>
      <c r="G52" s="354">
        <v>0</v>
      </c>
      <c r="H52" s="354">
        <v>0</v>
      </c>
      <c r="I52" s="354">
        <v>0</v>
      </c>
      <c r="J52" s="354">
        <v>11</v>
      </c>
      <c r="K52" s="354">
        <v>21</v>
      </c>
    </row>
    <row r="53" spans="3:11" s="339" customFormat="1" ht="15" customHeight="1">
      <c r="C53" s="121" t="s">
        <v>88</v>
      </c>
      <c r="D53" s="354">
        <v>-525</v>
      </c>
      <c r="E53" s="354">
        <v>-544</v>
      </c>
      <c r="F53" s="354">
        <v>-480</v>
      </c>
      <c r="G53" s="354">
        <v>-442</v>
      </c>
      <c r="H53" s="354">
        <v>-377</v>
      </c>
      <c r="I53" s="354">
        <v>-362</v>
      </c>
      <c r="J53" s="354">
        <v>-355</v>
      </c>
      <c r="K53" s="354">
        <v>-348</v>
      </c>
    </row>
    <row r="54" spans="3:11" s="339" customFormat="1" ht="15" customHeight="1">
      <c r="C54" s="121" t="s">
        <v>74</v>
      </c>
      <c r="D54" s="354">
        <v>0</v>
      </c>
      <c r="E54" s="354">
        <v>0</v>
      </c>
      <c r="F54" s="354">
        <v>0</v>
      </c>
      <c r="G54" s="354">
        <v>-458</v>
      </c>
      <c r="H54" s="354">
        <v>-525</v>
      </c>
      <c r="I54" s="354">
        <v>0</v>
      </c>
      <c r="J54" s="354">
        <v>0</v>
      </c>
      <c r="K54" s="354">
        <v>0</v>
      </c>
    </row>
    <row r="55" spans="3:11" s="339" customFormat="1" ht="15" customHeight="1">
      <c r="C55" s="375" t="s">
        <v>57</v>
      </c>
      <c r="D55" s="384">
        <v>1656</v>
      </c>
      <c r="E55" s="384">
        <v>1621</v>
      </c>
      <c r="F55" s="384">
        <v>1944</v>
      </c>
      <c r="G55" s="384">
        <v>2109</v>
      </c>
      <c r="H55" s="384">
        <v>2281</v>
      </c>
      <c r="I55" s="384">
        <v>2565</v>
      </c>
      <c r="J55" s="384">
        <v>2966</v>
      </c>
      <c r="K55" s="384">
        <v>3118</v>
      </c>
    </row>
    <row r="56" spans="3:11" s="339" customFormat="1" ht="15" customHeight="1">
      <c r="C56" s="378" t="s">
        <v>74</v>
      </c>
      <c r="D56" s="385">
        <v>0</v>
      </c>
      <c r="E56" s="385">
        <v>0</v>
      </c>
      <c r="F56" s="385">
        <v>0</v>
      </c>
      <c r="G56" s="385">
        <v>458</v>
      </c>
      <c r="H56" s="385">
        <v>525</v>
      </c>
      <c r="I56" s="385">
        <v>0</v>
      </c>
      <c r="J56" s="385">
        <v>511</v>
      </c>
      <c r="K56" s="354">
        <v>0</v>
      </c>
    </row>
    <row r="57" spans="3:11" s="339" customFormat="1" ht="15" customHeight="1">
      <c r="C57" s="378" t="s">
        <v>105</v>
      </c>
      <c r="D57" s="385">
        <v>-153</v>
      </c>
      <c r="E57" s="385">
        <v>0</v>
      </c>
      <c r="F57" s="385">
        <v>0</v>
      </c>
      <c r="G57" s="385">
        <v>0</v>
      </c>
      <c r="H57" s="385">
        <v>0</v>
      </c>
      <c r="I57" s="385">
        <v>0</v>
      </c>
      <c r="J57" s="385">
        <v>-81</v>
      </c>
      <c r="K57" s="354">
        <v>-73</v>
      </c>
    </row>
    <row r="58" spans="3:11" s="339" customFormat="1" ht="15" customHeight="1">
      <c r="C58" s="376" t="s">
        <v>106</v>
      </c>
      <c r="D58" s="386">
        <v>1503</v>
      </c>
      <c r="E58" s="386">
        <v>1621</v>
      </c>
      <c r="F58" s="386">
        <v>1944</v>
      </c>
      <c r="G58" s="386">
        <v>2566</v>
      </c>
      <c r="H58" s="386">
        <v>2806</v>
      </c>
      <c r="I58" s="386">
        <v>2565</v>
      </c>
      <c r="J58" s="386">
        <v>3396</v>
      </c>
      <c r="K58" s="386">
        <v>3045</v>
      </c>
    </row>
    <row r="59" spans="3:11" s="339" customFormat="1" ht="15" customHeight="1">
      <c r="C59" s="360"/>
      <c r="D59" s="363"/>
      <c r="E59" s="387"/>
      <c r="F59" s="363"/>
      <c r="G59" s="363"/>
      <c r="H59" s="363"/>
      <c r="I59" s="363"/>
      <c r="J59" s="363"/>
      <c r="K59" s="363"/>
    </row>
    <row r="60" spans="3:11" s="339" customFormat="1" ht="15" customHeight="1">
      <c r="C60" s="115"/>
      <c r="D60" s="341" t="s">
        <v>3</v>
      </c>
      <c r="E60" s="342">
        <v>2020</v>
      </c>
      <c r="F60" s="343">
        <v>2021</v>
      </c>
      <c r="G60" s="344" t="s">
        <v>54</v>
      </c>
      <c r="H60" s="344" t="s">
        <v>55</v>
      </c>
      <c r="I60" s="342">
        <v>2024</v>
      </c>
      <c r="J60" s="342">
        <v>2025</v>
      </c>
      <c r="K60" s="342">
        <v>2026</v>
      </c>
    </row>
    <row r="61" spans="3:11" s="339" customFormat="1" ht="15" customHeight="1">
      <c r="C61" s="116"/>
      <c r="D61" s="347" t="s">
        <v>10</v>
      </c>
      <c r="E61" s="347" t="s">
        <v>10</v>
      </c>
      <c r="F61" s="347" t="s">
        <v>10</v>
      </c>
      <c r="G61" s="347" t="s">
        <v>10</v>
      </c>
      <c r="H61" s="347" t="s">
        <v>10</v>
      </c>
      <c r="I61" s="348" t="s">
        <v>10</v>
      </c>
      <c r="J61" s="348" t="s">
        <v>10</v>
      </c>
      <c r="K61" s="348" t="s">
        <v>104</v>
      </c>
    </row>
    <row r="62" spans="3:11" s="339" customFormat="1" ht="15" customHeight="1">
      <c r="C62" s="117" t="s">
        <v>64</v>
      </c>
      <c r="D62" s="383">
        <v>1742</v>
      </c>
      <c r="E62" s="383">
        <v>2035</v>
      </c>
      <c r="F62" s="383">
        <v>2018</v>
      </c>
      <c r="G62" s="383">
        <v>2144</v>
      </c>
      <c r="H62" s="383">
        <v>2988</v>
      </c>
      <c r="I62" s="383">
        <v>2769</v>
      </c>
      <c r="J62" s="383">
        <v>2490</v>
      </c>
      <c r="K62" s="383">
        <v>2612</v>
      </c>
    </row>
    <row r="63" spans="3:11" s="339" customFormat="1" ht="15" customHeight="1">
      <c r="C63" s="120" t="s">
        <v>65</v>
      </c>
      <c r="D63" s="354"/>
      <c r="E63" s="354"/>
      <c r="F63" s="354"/>
      <c r="G63" s="354"/>
      <c r="H63" s="354"/>
      <c r="I63" s="354"/>
      <c r="J63" s="354"/>
      <c r="K63" s="354"/>
    </row>
    <row r="64" spans="3:11" s="339" customFormat="1" ht="15" customHeight="1">
      <c r="C64" s="121" t="s">
        <v>81</v>
      </c>
      <c r="D64" s="354">
        <v>150</v>
      </c>
      <c r="E64" s="354">
        <v>3</v>
      </c>
      <c r="F64" s="354">
        <v>63</v>
      </c>
      <c r="G64" s="354">
        <v>542</v>
      </c>
      <c r="H64" s="354">
        <v>1</v>
      </c>
      <c r="I64" s="354">
        <v>20</v>
      </c>
      <c r="J64" s="354">
        <v>21</v>
      </c>
      <c r="K64" s="354">
        <v>13</v>
      </c>
    </row>
    <row r="65" spans="3:11" s="339" customFormat="1" ht="15" customHeight="1">
      <c r="C65" s="121" t="s">
        <v>83</v>
      </c>
      <c r="D65" s="354">
        <v>0</v>
      </c>
      <c r="E65" s="354">
        <v>15</v>
      </c>
      <c r="F65" s="354">
        <v>1</v>
      </c>
      <c r="G65" s="354">
        <v>0</v>
      </c>
      <c r="H65" s="354">
        <v>44</v>
      </c>
      <c r="I65" s="354">
        <v>24</v>
      </c>
      <c r="J65" s="354">
        <v>105</v>
      </c>
      <c r="K65" s="354">
        <v>111</v>
      </c>
    </row>
    <row r="66" spans="3:11" s="339" customFormat="1" ht="15" customHeight="1">
      <c r="C66" s="121" t="s">
        <v>84</v>
      </c>
      <c r="D66" s="354">
        <v>206</v>
      </c>
      <c r="E66" s="354">
        <v>131</v>
      </c>
      <c r="F66" s="354">
        <v>143</v>
      </c>
      <c r="G66" s="354">
        <v>145</v>
      </c>
      <c r="H66" s="354">
        <v>98</v>
      </c>
      <c r="I66" s="354">
        <v>113</v>
      </c>
      <c r="J66" s="354">
        <v>242</v>
      </c>
      <c r="K66" s="354">
        <v>282</v>
      </c>
    </row>
    <row r="67" spans="3:11" s="339" customFormat="1" ht="15" customHeight="1">
      <c r="C67" s="121" t="s">
        <v>86</v>
      </c>
      <c r="D67" s="354">
        <v>0</v>
      </c>
      <c r="E67" s="354">
        <v>-45</v>
      </c>
      <c r="F67" s="354">
        <v>0</v>
      </c>
      <c r="G67" s="354">
        <v>0</v>
      </c>
      <c r="H67" s="354">
        <v>0</v>
      </c>
      <c r="I67" s="354">
        <v>0</v>
      </c>
      <c r="J67" s="354">
        <v>0</v>
      </c>
      <c r="K67" s="354">
        <v>0</v>
      </c>
    </row>
    <row r="68" spans="3:11" s="339" customFormat="1" ht="15" customHeight="1">
      <c r="C68" s="121" t="s">
        <v>118</v>
      </c>
      <c r="D68" s="354">
        <v>83</v>
      </c>
      <c r="E68" s="354">
        <v>26</v>
      </c>
      <c r="F68" s="354">
        <v>200</v>
      </c>
      <c r="G68" s="354">
        <v>177</v>
      </c>
      <c r="H68" s="354">
        <v>52</v>
      </c>
      <c r="I68" s="354">
        <v>2</v>
      </c>
      <c r="J68" s="354">
        <v>452</v>
      </c>
      <c r="K68" s="354">
        <v>427</v>
      </c>
    </row>
    <row r="69" spans="3:11" s="339" customFormat="1" ht="15" customHeight="1">
      <c r="C69" s="121" t="s">
        <v>72</v>
      </c>
      <c r="D69" s="354">
        <v>0</v>
      </c>
      <c r="E69" s="354">
        <v>0</v>
      </c>
      <c r="F69" s="354">
        <v>0</v>
      </c>
      <c r="G69" s="354">
        <v>0</v>
      </c>
      <c r="H69" s="354">
        <v>0</v>
      </c>
      <c r="I69" s="354">
        <v>0</v>
      </c>
      <c r="J69" s="354">
        <v>11</v>
      </c>
      <c r="K69" s="354">
        <v>21</v>
      </c>
    </row>
    <row r="70" spans="3:11" s="339" customFormat="1" ht="15" customHeight="1">
      <c r="C70" s="121" t="s">
        <v>88</v>
      </c>
      <c r="D70" s="354">
        <v>-525</v>
      </c>
      <c r="E70" s="354">
        <v>-544</v>
      </c>
      <c r="F70" s="354">
        <v>-480</v>
      </c>
      <c r="G70" s="354">
        <v>-442</v>
      </c>
      <c r="H70" s="354">
        <v>-377</v>
      </c>
      <c r="I70" s="354">
        <v>-362</v>
      </c>
      <c r="J70" s="354">
        <v>-355</v>
      </c>
      <c r="K70" s="354">
        <v>-348</v>
      </c>
    </row>
    <row r="71" spans="3:11" s="339" customFormat="1" ht="15" customHeight="1">
      <c r="C71" s="121" t="s">
        <v>74</v>
      </c>
      <c r="D71" s="354">
        <v>0</v>
      </c>
      <c r="E71" s="354">
        <v>0</v>
      </c>
      <c r="F71" s="354">
        <v>0</v>
      </c>
      <c r="G71" s="354">
        <v>-458</v>
      </c>
      <c r="H71" s="354">
        <v>-525</v>
      </c>
      <c r="I71" s="354">
        <v>0</v>
      </c>
      <c r="J71" s="354">
        <v>0</v>
      </c>
      <c r="K71" s="354">
        <v>0</v>
      </c>
    </row>
    <row r="72" spans="3:11" s="339" customFormat="1" ht="15" customHeight="1">
      <c r="C72" s="119" t="s">
        <v>57</v>
      </c>
      <c r="D72" s="384">
        <v>1656</v>
      </c>
      <c r="E72" s="384">
        <v>1621</v>
      </c>
      <c r="F72" s="384">
        <v>1944</v>
      </c>
      <c r="G72" s="384">
        <v>2109</v>
      </c>
      <c r="H72" s="384">
        <v>2281</v>
      </c>
      <c r="I72" s="384">
        <v>2565</v>
      </c>
      <c r="J72" s="384">
        <v>2966</v>
      </c>
      <c r="K72" s="384">
        <v>3118</v>
      </c>
    </row>
    <row r="73" spans="3:11" s="339" customFormat="1" ht="15" customHeight="1">
      <c r="C73" s="121" t="s">
        <v>58</v>
      </c>
      <c r="D73" s="164">
        <v>-206</v>
      </c>
      <c r="E73" s="164">
        <v>-131</v>
      </c>
      <c r="F73" s="164">
        <v>-143</v>
      </c>
      <c r="G73" s="164">
        <v>-145</v>
      </c>
      <c r="H73" s="164">
        <v>-98</v>
      </c>
      <c r="I73" s="164">
        <v>-113</v>
      </c>
      <c r="J73" s="164">
        <v>-242</v>
      </c>
      <c r="K73" s="164">
        <v>-282</v>
      </c>
    </row>
    <row r="74" spans="3:11" s="339" customFormat="1" ht="15" customHeight="1">
      <c r="C74" s="119" t="s">
        <v>60</v>
      </c>
      <c r="D74" s="384">
        <v>1450</v>
      </c>
      <c r="E74" s="384">
        <v>1490</v>
      </c>
      <c r="F74" s="384">
        <v>1801</v>
      </c>
      <c r="G74" s="384">
        <v>1964</v>
      </c>
      <c r="H74" s="384">
        <v>2183</v>
      </c>
      <c r="I74" s="384">
        <v>2452</v>
      </c>
      <c r="J74" s="384">
        <v>2724</v>
      </c>
      <c r="K74" s="384">
        <v>2836</v>
      </c>
    </row>
    <row r="75" spans="3:11" s="339" customFormat="1" ht="15" customHeight="1">
      <c r="C75" s="121" t="s">
        <v>74</v>
      </c>
      <c r="D75" s="385">
        <v>0</v>
      </c>
      <c r="E75" s="385">
        <v>0</v>
      </c>
      <c r="F75" s="385">
        <v>0</v>
      </c>
      <c r="G75" s="385">
        <v>458</v>
      </c>
      <c r="H75" s="385">
        <v>525</v>
      </c>
      <c r="I75" s="385">
        <v>0</v>
      </c>
      <c r="J75" s="385">
        <v>511</v>
      </c>
      <c r="K75" s="354">
        <v>0</v>
      </c>
    </row>
    <row r="76" spans="3:11" s="339" customFormat="1" ht="15" customHeight="1">
      <c r="C76" s="378" t="s">
        <v>105</v>
      </c>
      <c r="D76" s="385">
        <v>-153</v>
      </c>
      <c r="E76" s="385">
        <v>0</v>
      </c>
      <c r="F76" s="385">
        <v>0</v>
      </c>
      <c r="G76" s="385">
        <v>0</v>
      </c>
      <c r="H76" s="385">
        <v>0</v>
      </c>
      <c r="I76" s="385">
        <v>0</v>
      </c>
      <c r="J76" s="385">
        <v>-81</v>
      </c>
      <c r="K76" s="354">
        <v>-73</v>
      </c>
    </row>
    <row r="77" spans="3:11" s="339" customFormat="1" ht="15" customHeight="1">
      <c r="C77" s="355" t="s">
        <v>112</v>
      </c>
      <c r="D77" s="386">
        <v>1297</v>
      </c>
      <c r="E77" s="386">
        <v>1490</v>
      </c>
      <c r="F77" s="386">
        <v>1801</v>
      </c>
      <c r="G77" s="386">
        <v>2421</v>
      </c>
      <c r="H77" s="386">
        <v>2708</v>
      </c>
      <c r="I77" s="386">
        <v>2452</v>
      </c>
      <c r="J77" s="386">
        <v>3154</v>
      </c>
      <c r="K77" s="384">
        <v>2762</v>
      </c>
    </row>
    <row r="78" spans="3:11" s="339" customFormat="1" ht="15" customHeight="1">
      <c r="C78" s="349"/>
      <c r="D78" s="377"/>
      <c r="E78" s="377"/>
      <c r="F78" s="377"/>
      <c r="G78" s="377"/>
      <c r="H78" s="377"/>
      <c r="I78" s="377"/>
      <c r="J78" s="377"/>
      <c r="K78" s="377"/>
    </row>
    <row r="79" spans="3:11" s="339" customFormat="1" ht="15" customHeight="1">
      <c r="C79" s="360" t="s">
        <v>62</v>
      </c>
      <c r="D79" s="377"/>
      <c r="E79" s="377"/>
      <c r="F79" s="377"/>
      <c r="G79" s="377"/>
      <c r="H79" s="377"/>
      <c r="I79" s="377"/>
      <c r="J79" s="377"/>
      <c r="K79" s="377"/>
    </row>
    <row r="80" spans="3:11" s="339" customFormat="1" ht="15" customHeight="1">
      <c r="C80" s="360" t="s">
        <v>45</v>
      </c>
      <c r="D80" s="377"/>
      <c r="E80" s="377"/>
      <c r="F80" s="377"/>
      <c r="G80" s="377"/>
      <c r="H80" s="377"/>
      <c r="I80" s="377"/>
      <c r="J80" s="377"/>
      <c r="K80" s="377"/>
    </row>
    <row r="81" spans="2:11" s="339" customFormat="1" ht="15" customHeight="1">
      <c r="C81" s="360" t="s">
        <v>117</v>
      </c>
      <c r="D81" s="377"/>
      <c r="E81" s="377"/>
      <c r="F81" s="377"/>
      <c r="G81" s="377"/>
      <c r="H81" s="377"/>
      <c r="I81" s="377"/>
      <c r="J81" s="377"/>
      <c r="K81" s="377"/>
    </row>
    <row r="82" spans="2:11" s="339" customFormat="1" ht="15" customHeight="1">
      <c r="C82" s="360"/>
      <c r="D82" s="377"/>
      <c r="E82" s="377"/>
      <c r="F82" s="377"/>
      <c r="G82" s="377"/>
      <c r="H82" s="377"/>
      <c r="I82" s="377"/>
      <c r="J82" s="377"/>
      <c r="K82" s="377"/>
    </row>
    <row r="83" spans="2:11" s="339" customFormat="1" ht="15" customHeight="1">
      <c r="C83" s="364" t="s">
        <v>46</v>
      </c>
      <c r="D83" s="363"/>
      <c r="E83" s="363"/>
      <c r="F83" s="363"/>
      <c r="G83" s="363"/>
      <c r="H83" s="363"/>
      <c r="I83" s="363"/>
      <c r="J83" s="363"/>
      <c r="K83" s="363"/>
    </row>
    <row r="84" spans="2:11" s="339" customFormat="1" ht="50.25" customHeight="1">
      <c r="B84" s="365" t="s">
        <v>76</v>
      </c>
      <c r="C84" s="465" t="s">
        <v>77</v>
      </c>
      <c r="D84" s="465"/>
      <c r="E84" s="465"/>
      <c r="F84" s="465"/>
      <c r="G84" s="465"/>
      <c r="H84" s="465"/>
      <c r="I84" s="465"/>
      <c r="J84" s="465"/>
      <c r="K84" s="465"/>
    </row>
    <row r="85" spans="2:11" s="339" customFormat="1" ht="33" customHeight="1">
      <c r="B85" s="365" t="s">
        <v>119</v>
      </c>
      <c r="C85" s="465" t="s">
        <v>525</v>
      </c>
      <c r="D85" s="465"/>
      <c r="E85" s="465"/>
      <c r="F85" s="465"/>
      <c r="G85" s="465"/>
      <c r="H85" s="465"/>
      <c r="I85" s="465"/>
      <c r="J85" s="465"/>
      <c r="K85" s="465"/>
    </row>
    <row r="86" spans="2:11" s="339" customFormat="1" ht="32.65" customHeight="1">
      <c r="B86" s="365" t="s">
        <v>120</v>
      </c>
      <c r="C86" s="465" t="s">
        <v>526</v>
      </c>
      <c r="D86" s="465"/>
      <c r="E86" s="465"/>
      <c r="F86" s="465"/>
      <c r="G86" s="465"/>
      <c r="H86" s="465"/>
      <c r="I86" s="465"/>
      <c r="J86" s="465"/>
      <c r="K86" s="465"/>
    </row>
    <row r="87" spans="2:11" s="339" customFormat="1" ht="31.9" customHeight="1">
      <c r="B87" s="366" t="s">
        <v>47</v>
      </c>
      <c r="C87" s="465" t="s">
        <v>121</v>
      </c>
      <c r="D87" s="465"/>
      <c r="E87" s="465"/>
      <c r="F87" s="465"/>
      <c r="G87" s="465"/>
      <c r="H87" s="465"/>
      <c r="I87" s="465"/>
      <c r="J87" s="465"/>
      <c r="K87" s="465"/>
    </row>
    <row r="88" spans="2:11" s="339" customFormat="1" ht="15" customHeight="1">
      <c r="B88" s="366" t="s">
        <v>49</v>
      </c>
      <c r="C88" s="465" t="s">
        <v>50</v>
      </c>
      <c r="D88" s="465"/>
      <c r="E88" s="465"/>
      <c r="F88" s="465"/>
      <c r="G88" s="465"/>
      <c r="H88" s="465"/>
      <c r="I88" s="465"/>
      <c r="J88" s="465"/>
      <c r="K88" s="465"/>
    </row>
    <row r="89" spans="2:11" ht="15" customHeight="1">
      <c r="B89" s="366" t="s">
        <v>51</v>
      </c>
      <c r="C89" s="465" t="s">
        <v>122</v>
      </c>
      <c r="D89" s="465"/>
      <c r="E89" s="465"/>
      <c r="F89" s="465"/>
      <c r="G89" s="465"/>
      <c r="H89" s="465"/>
      <c r="I89" s="465"/>
      <c r="J89" s="465"/>
      <c r="K89" s="465"/>
    </row>
    <row r="90" spans="2:11" ht="15" customHeight="1">
      <c r="B90" s="366" t="s">
        <v>90</v>
      </c>
      <c r="C90" s="465" t="s">
        <v>123</v>
      </c>
      <c r="D90" s="465"/>
      <c r="E90" s="465"/>
      <c r="F90" s="465"/>
      <c r="G90" s="465"/>
      <c r="H90" s="465"/>
      <c r="I90" s="465"/>
      <c r="J90" s="465"/>
      <c r="K90" s="465"/>
    </row>
    <row r="91" spans="2:11" ht="15" customHeight="1">
      <c r="B91" s="366" t="s">
        <v>124</v>
      </c>
      <c r="C91" s="465" t="s">
        <v>125</v>
      </c>
      <c r="D91" s="465"/>
      <c r="E91" s="465"/>
      <c r="F91" s="465"/>
      <c r="G91" s="465"/>
      <c r="H91" s="465"/>
      <c r="I91" s="465"/>
      <c r="J91" s="465"/>
      <c r="K91" s="465"/>
    </row>
  </sheetData>
  <sheetProtection sheet="1" objects="1" scenarios="1" formatCells="0" formatColumns="0" formatRows="0"/>
  <protectedRanges>
    <protectedRange sqref="B88 B87:K87" name="footnotes"/>
    <protectedRange sqref="I5:K5 I20:K20 I44:K44 I61:K61" name="Edit_1"/>
    <protectedRange sqref="C88:K88" name="Footnotes_1"/>
    <protectedRange sqref="I88:K88" name="Edit_2"/>
    <protectedRange sqref="B84:B86" name="Footnotes_2"/>
    <protectedRange sqref="B89:B91" name="footnotes_3"/>
  </protectedRanges>
  <mergeCells count="8">
    <mergeCell ref="C89:K89"/>
    <mergeCell ref="C90:K90"/>
    <mergeCell ref="C91:K91"/>
    <mergeCell ref="C84:K84"/>
    <mergeCell ref="C85:K85"/>
    <mergeCell ref="C86:K86"/>
    <mergeCell ref="C87:K87"/>
    <mergeCell ref="C88:K88"/>
  </mergeCells>
  <conditionalFormatting sqref="L1:L1048576">
    <cfRule type="containsText" dxfId="0" priority="1" operator="containsText" text="FALSE">
      <formula>NOT(ISERROR(SEARCH("FALSE",L1)))</formula>
    </cfRule>
  </conditionalFormatting>
  <pageMargins left="0.25" right="0.25" top="0.75" bottom="0.75" header="0.3" footer="0.3"/>
  <pageSetup scale="65" orientation="landscape" r:id="rId1"/>
  <rowBreaks count="2" manualBreakCount="2">
    <brk id="39" min="1" max="10" man="1"/>
    <brk id="78"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3958-8625-4CAC-A114-3078926454EE}">
  <dimension ref="A1:U72"/>
  <sheetViews>
    <sheetView zoomScaleNormal="100" workbookViewId="0">
      <selection activeCell="U62" sqref="U62"/>
    </sheetView>
  </sheetViews>
  <sheetFormatPr defaultColWidth="9.1796875" defaultRowHeight="15" customHeight="1"/>
  <cols>
    <col min="1" max="1" width="1.54296875" style="300" customWidth="1"/>
    <col min="2" max="2" width="6.54296875" style="300" customWidth="1"/>
    <col min="3" max="3" width="1.54296875" style="300" customWidth="1"/>
    <col min="4" max="4" width="35.1796875" style="300" bestFit="1" customWidth="1"/>
    <col min="5" max="8" width="7" style="300" bestFit="1" customWidth="1"/>
    <col min="9" max="9" width="8" style="300" bestFit="1" customWidth="1"/>
    <col min="10" max="18" width="7" style="300" bestFit="1" customWidth="1"/>
    <col min="19" max="19" width="8" style="300" bestFit="1" customWidth="1"/>
    <col min="20" max="20" width="2.54296875" style="321" customWidth="1"/>
    <col min="21" max="21" width="159.90625" style="300" bestFit="1" customWidth="1"/>
    <col min="22" max="22" width="7.1796875" style="300" bestFit="1" customWidth="1"/>
    <col min="23" max="26" width="9.1796875" style="300"/>
    <col min="27" max="27" width="11.453125" style="300" bestFit="1" customWidth="1"/>
    <col min="28" max="30" width="9.453125" style="300" bestFit="1" customWidth="1"/>
    <col min="31" max="16384" width="9.1796875" style="300"/>
  </cols>
  <sheetData>
    <row r="1" spans="1:21" ht="15" customHeight="1">
      <c r="T1" s="300"/>
    </row>
    <row r="2" spans="1:21" ht="15" customHeight="1">
      <c r="A2" s="301"/>
      <c r="B2" s="301"/>
      <c r="C2" s="301"/>
      <c r="D2" s="301"/>
      <c r="E2" s="302" t="s">
        <v>126</v>
      </c>
      <c r="F2" s="303"/>
      <c r="G2" s="303"/>
      <c r="H2" s="303"/>
      <c r="I2" s="303"/>
      <c r="J2" s="302" t="s">
        <v>127</v>
      </c>
      <c r="K2" s="303"/>
      <c r="L2" s="303"/>
      <c r="M2" s="303"/>
      <c r="N2" s="303"/>
      <c r="O2" s="302" t="s">
        <v>128</v>
      </c>
      <c r="P2" s="303"/>
      <c r="Q2" s="303"/>
      <c r="R2" s="303"/>
      <c r="S2" s="303"/>
      <c r="T2" s="300"/>
      <c r="U2" s="304" t="s">
        <v>129</v>
      </c>
    </row>
    <row r="3" spans="1:21" ht="15" customHeight="1">
      <c r="A3" s="301"/>
      <c r="B3" s="301"/>
      <c r="C3" s="301"/>
      <c r="D3" s="305" t="s">
        <v>130</v>
      </c>
      <c r="E3" s="306" t="s">
        <v>6</v>
      </c>
      <c r="F3" s="306" t="s">
        <v>7</v>
      </c>
      <c r="G3" s="306" t="s">
        <v>8</v>
      </c>
      <c r="H3" s="306" t="s">
        <v>9</v>
      </c>
      <c r="I3" s="306" t="s">
        <v>131</v>
      </c>
      <c r="J3" s="306" t="s">
        <v>6</v>
      </c>
      <c r="K3" s="306" t="s">
        <v>7</v>
      </c>
      <c r="L3" s="306" t="s">
        <v>8</v>
      </c>
      <c r="M3" s="306" t="s">
        <v>9</v>
      </c>
      <c r="N3" s="306" t="s">
        <v>131</v>
      </c>
      <c r="O3" s="306" t="s">
        <v>6</v>
      </c>
      <c r="P3" s="306" t="s">
        <v>7</v>
      </c>
      <c r="Q3" s="306" t="s">
        <v>8</v>
      </c>
      <c r="R3" s="306" t="s">
        <v>9</v>
      </c>
      <c r="S3" s="306" t="s">
        <v>131</v>
      </c>
      <c r="T3" s="300"/>
      <c r="U3" s="307"/>
    </row>
    <row r="4" spans="1:21" ht="15" customHeight="1">
      <c r="A4" s="301"/>
      <c r="B4" s="466">
        <v>2020</v>
      </c>
      <c r="C4" s="301"/>
      <c r="D4" s="308" t="s">
        <v>132</v>
      </c>
      <c r="E4" s="322">
        <v>94</v>
      </c>
      <c r="F4" s="322">
        <v>0</v>
      </c>
      <c r="G4" s="322">
        <v>0</v>
      </c>
      <c r="H4" s="322">
        <v>0</v>
      </c>
      <c r="I4" s="324">
        <f t="shared" ref="I4:I10" si="0">+SUM(E4:H4)</f>
        <v>94</v>
      </c>
      <c r="J4" s="322">
        <v>0</v>
      </c>
      <c r="K4" s="322">
        <v>0</v>
      </c>
      <c r="L4" s="322">
        <v>0</v>
      </c>
      <c r="M4" s="322">
        <v>0</v>
      </c>
      <c r="N4" s="323">
        <f t="shared" ref="N4:N10" si="1">+SUM(J4:M4)</f>
        <v>0</v>
      </c>
      <c r="O4" s="322">
        <f t="shared" ref="O4:S10" si="2">+SUM(E4,J4)</f>
        <v>94</v>
      </c>
      <c r="P4" s="322">
        <f t="shared" si="2"/>
        <v>0</v>
      </c>
      <c r="Q4" s="322">
        <f t="shared" si="2"/>
        <v>0</v>
      </c>
      <c r="R4" s="322">
        <f t="shared" si="2"/>
        <v>0</v>
      </c>
      <c r="S4" s="324">
        <f t="shared" si="2"/>
        <v>94</v>
      </c>
      <c r="T4" s="300"/>
    </row>
    <row r="5" spans="1:21" ht="15" customHeight="1">
      <c r="A5" s="301"/>
      <c r="B5" s="466"/>
      <c r="C5" s="301"/>
      <c r="D5" s="301" t="s">
        <v>29</v>
      </c>
      <c r="E5" s="309">
        <v>0</v>
      </c>
      <c r="F5" s="309">
        <v>220</v>
      </c>
      <c r="G5" s="309">
        <v>0</v>
      </c>
      <c r="H5" s="309">
        <v>0</v>
      </c>
      <c r="I5" s="310">
        <f t="shared" si="0"/>
        <v>220</v>
      </c>
      <c r="J5" s="309">
        <v>0</v>
      </c>
      <c r="K5" s="309">
        <v>0</v>
      </c>
      <c r="L5" s="309">
        <v>0</v>
      </c>
      <c r="M5" s="309">
        <v>0</v>
      </c>
      <c r="N5" s="311">
        <f t="shared" si="1"/>
        <v>0</v>
      </c>
      <c r="O5" s="309">
        <f t="shared" si="2"/>
        <v>0</v>
      </c>
      <c r="P5" s="309">
        <f t="shared" si="2"/>
        <v>220</v>
      </c>
      <c r="Q5" s="309">
        <f t="shared" si="2"/>
        <v>0</v>
      </c>
      <c r="R5" s="309">
        <f t="shared" si="2"/>
        <v>0</v>
      </c>
      <c r="S5" s="310">
        <f t="shared" si="2"/>
        <v>220</v>
      </c>
      <c r="T5" s="300"/>
    </row>
    <row r="6" spans="1:21" ht="15" customHeight="1">
      <c r="A6" s="301"/>
      <c r="B6" s="466"/>
      <c r="C6" s="301"/>
      <c r="D6" s="301" t="s">
        <v>133</v>
      </c>
      <c r="E6" s="309">
        <v>0</v>
      </c>
      <c r="F6" s="309">
        <v>255</v>
      </c>
      <c r="G6" s="309">
        <v>0</v>
      </c>
      <c r="H6" s="309">
        <v>0</v>
      </c>
      <c r="I6" s="310">
        <f t="shared" si="0"/>
        <v>255</v>
      </c>
      <c r="J6" s="309">
        <v>0</v>
      </c>
      <c r="K6" s="309">
        <v>0</v>
      </c>
      <c r="L6" s="309">
        <v>0</v>
      </c>
      <c r="M6" s="309">
        <v>0</v>
      </c>
      <c r="N6" s="311">
        <f t="shared" si="1"/>
        <v>0</v>
      </c>
      <c r="O6" s="309">
        <f t="shared" si="2"/>
        <v>0</v>
      </c>
      <c r="P6" s="309">
        <f t="shared" si="2"/>
        <v>255</v>
      </c>
      <c r="Q6" s="309">
        <f t="shared" si="2"/>
        <v>0</v>
      </c>
      <c r="R6" s="309">
        <f t="shared" si="2"/>
        <v>0</v>
      </c>
      <c r="S6" s="310">
        <f t="shared" si="2"/>
        <v>255</v>
      </c>
      <c r="T6" s="300"/>
    </row>
    <row r="7" spans="1:21" ht="15" customHeight="1">
      <c r="A7" s="301"/>
      <c r="B7" s="466"/>
      <c r="C7" s="301"/>
      <c r="D7" s="301" t="s">
        <v>134</v>
      </c>
      <c r="E7" s="312">
        <v>0</v>
      </c>
      <c r="F7" s="312">
        <v>0</v>
      </c>
      <c r="G7" s="312">
        <v>650</v>
      </c>
      <c r="H7" s="312">
        <v>0</v>
      </c>
      <c r="I7" s="310">
        <f t="shared" si="0"/>
        <v>650</v>
      </c>
      <c r="J7" s="312">
        <v>0</v>
      </c>
      <c r="K7" s="312">
        <v>0</v>
      </c>
      <c r="L7" s="312">
        <v>0</v>
      </c>
      <c r="M7" s="312">
        <v>0</v>
      </c>
      <c r="N7" s="311">
        <f t="shared" si="1"/>
        <v>0</v>
      </c>
      <c r="O7" s="309">
        <f t="shared" si="2"/>
        <v>0</v>
      </c>
      <c r="P7" s="309">
        <f t="shared" si="2"/>
        <v>0</v>
      </c>
      <c r="Q7" s="309">
        <f t="shared" si="2"/>
        <v>650</v>
      </c>
      <c r="R7" s="309">
        <f t="shared" si="2"/>
        <v>0</v>
      </c>
      <c r="S7" s="310">
        <f t="shared" si="2"/>
        <v>650</v>
      </c>
      <c r="T7" s="300"/>
    </row>
    <row r="8" spans="1:21" ht="15" customHeight="1">
      <c r="A8" s="301"/>
      <c r="B8" s="466"/>
      <c r="C8" s="301"/>
      <c r="D8" s="301" t="s">
        <v>135</v>
      </c>
      <c r="E8" s="312">
        <v>0</v>
      </c>
      <c r="F8" s="312">
        <v>0</v>
      </c>
      <c r="G8" s="312">
        <v>150</v>
      </c>
      <c r="H8" s="312">
        <v>0</v>
      </c>
      <c r="I8" s="310">
        <f t="shared" si="0"/>
        <v>150</v>
      </c>
      <c r="J8" s="312">
        <v>0</v>
      </c>
      <c r="K8" s="312">
        <v>0</v>
      </c>
      <c r="L8" s="312">
        <f>100+200</f>
        <v>300</v>
      </c>
      <c r="M8" s="312">
        <v>0</v>
      </c>
      <c r="N8" s="311">
        <f t="shared" si="1"/>
        <v>300</v>
      </c>
      <c r="O8" s="309">
        <f t="shared" si="2"/>
        <v>0</v>
      </c>
      <c r="P8" s="309">
        <f t="shared" si="2"/>
        <v>0</v>
      </c>
      <c r="Q8" s="309">
        <f t="shared" si="2"/>
        <v>450</v>
      </c>
      <c r="R8" s="309">
        <f t="shared" si="2"/>
        <v>0</v>
      </c>
      <c r="S8" s="310">
        <f t="shared" si="2"/>
        <v>450</v>
      </c>
      <c r="T8" s="300"/>
      <c r="U8" s="300" t="s">
        <v>136</v>
      </c>
    </row>
    <row r="9" spans="1:21" ht="15" customHeight="1">
      <c r="A9" s="301"/>
      <c r="B9" s="466"/>
      <c r="C9" s="301"/>
      <c r="D9" s="301" t="s">
        <v>137</v>
      </c>
      <c r="E9" s="312">
        <v>0</v>
      </c>
      <c r="F9" s="312">
        <v>0</v>
      </c>
      <c r="G9" s="312">
        <v>0</v>
      </c>
      <c r="H9" s="312">
        <v>575</v>
      </c>
      <c r="I9" s="310">
        <f t="shared" si="0"/>
        <v>575</v>
      </c>
      <c r="J9" s="312">
        <v>0</v>
      </c>
      <c r="K9" s="312">
        <v>0</v>
      </c>
      <c r="L9" s="312">
        <v>0</v>
      </c>
      <c r="M9" s="312">
        <v>75</v>
      </c>
      <c r="N9" s="311">
        <f t="shared" si="1"/>
        <v>75</v>
      </c>
      <c r="O9" s="309">
        <f t="shared" si="2"/>
        <v>0</v>
      </c>
      <c r="P9" s="309">
        <f t="shared" si="2"/>
        <v>0</v>
      </c>
      <c r="Q9" s="309">
        <f t="shared" si="2"/>
        <v>0</v>
      </c>
      <c r="R9" s="309">
        <f t="shared" si="2"/>
        <v>650</v>
      </c>
      <c r="S9" s="310">
        <f t="shared" si="2"/>
        <v>650</v>
      </c>
      <c r="T9" s="300"/>
      <c r="U9" s="300" t="s">
        <v>138</v>
      </c>
    </row>
    <row r="10" spans="1:21" ht="15" customHeight="1">
      <c r="A10" s="301"/>
      <c r="B10" s="466"/>
      <c r="C10" s="301"/>
      <c r="D10" s="301" t="s">
        <v>139</v>
      </c>
      <c r="E10" s="312">
        <v>0</v>
      </c>
      <c r="F10" s="312">
        <v>0</v>
      </c>
      <c r="G10" s="312">
        <v>0</v>
      </c>
      <c r="H10" s="312">
        <v>125</v>
      </c>
      <c r="I10" s="313">
        <f t="shared" si="0"/>
        <v>125</v>
      </c>
      <c r="J10" s="312">
        <v>0</v>
      </c>
      <c r="K10" s="312">
        <v>0</v>
      </c>
      <c r="L10" s="312">
        <v>0</v>
      </c>
      <c r="M10" s="312">
        <v>0</v>
      </c>
      <c r="N10" s="314">
        <f t="shared" si="1"/>
        <v>0</v>
      </c>
      <c r="O10" s="309">
        <f t="shared" si="2"/>
        <v>0</v>
      </c>
      <c r="P10" s="309">
        <f t="shared" si="2"/>
        <v>0</v>
      </c>
      <c r="Q10" s="309">
        <f t="shared" si="2"/>
        <v>0</v>
      </c>
      <c r="R10" s="309">
        <f t="shared" si="2"/>
        <v>125</v>
      </c>
      <c r="S10" s="313">
        <f t="shared" si="2"/>
        <v>125</v>
      </c>
      <c r="T10" s="300"/>
    </row>
    <row r="11" spans="1:21" ht="15" customHeight="1">
      <c r="A11" s="301"/>
      <c r="B11" s="466"/>
      <c r="C11" s="301"/>
      <c r="D11" s="315" t="s">
        <v>140</v>
      </c>
      <c r="E11" s="325">
        <f t="shared" ref="E11:S11" si="3">+SUM(E4:E10)</f>
        <v>94</v>
      </c>
      <c r="F11" s="325">
        <f t="shared" si="3"/>
        <v>475</v>
      </c>
      <c r="G11" s="325">
        <f t="shared" si="3"/>
        <v>800</v>
      </c>
      <c r="H11" s="325">
        <f t="shared" si="3"/>
        <v>700</v>
      </c>
      <c r="I11" s="326">
        <f t="shared" si="3"/>
        <v>2069</v>
      </c>
      <c r="J11" s="325">
        <f t="shared" si="3"/>
        <v>0</v>
      </c>
      <c r="K11" s="325">
        <f t="shared" si="3"/>
        <v>0</v>
      </c>
      <c r="L11" s="325">
        <f t="shared" si="3"/>
        <v>300</v>
      </c>
      <c r="M11" s="325">
        <f t="shared" si="3"/>
        <v>75</v>
      </c>
      <c r="N11" s="327">
        <f t="shared" si="3"/>
        <v>375</v>
      </c>
      <c r="O11" s="325">
        <f t="shared" si="3"/>
        <v>94</v>
      </c>
      <c r="P11" s="325">
        <f t="shared" si="3"/>
        <v>475</v>
      </c>
      <c r="Q11" s="325">
        <f t="shared" si="3"/>
        <v>1100</v>
      </c>
      <c r="R11" s="325">
        <f t="shared" si="3"/>
        <v>775</v>
      </c>
      <c r="S11" s="326">
        <f t="shared" si="3"/>
        <v>2444</v>
      </c>
      <c r="T11" s="300"/>
      <c r="U11" s="316"/>
    </row>
    <row r="12" spans="1:21" ht="15" customHeight="1">
      <c r="A12" s="301"/>
      <c r="B12" s="299"/>
      <c r="C12" s="301"/>
      <c r="D12" s="317"/>
      <c r="E12" s="318"/>
      <c r="F12" s="318"/>
      <c r="G12" s="318"/>
      <c r="H12" s="318"/>
      <c r="I12" s="318"/>
      <c r="J12" s="318"/>
      <c r="K12" s="318"/>
      <c r="L12" s="318"/>
      <c r="M12" s="318"/>
      <c r="N12" s="318"/>
      <c r="O12" s="318"/>
      <c r="P12" s="318"/>
      <c r="Q12" s="318"/>
      <c r="R12" s="318"/>
      <c r="S12" s="318"/>
      <c r="T12" s="300"/>
    </row>
    <row r="13" spans="1:21" ht="15" customHeight="1">
      <c r="A13" s="301"/>
      <c r="B13" s="466">
        <v>2021</v>
      </c>
      <c r="C13" s="301"/>
      <c r="D13" s="308" t="s">
        <v>141</v>
      </c>
      <c r="E13" s="322">
        <f>60</f>
        <v>60</v>
      </c>
      <c r="F13" s="322">
        <v>0</v>
      </c>
      <c r="G13" s="322">
        <v>0</v>
      </c>
      <c r="H13" s="322">
        <v>0</v>
      </c>
      <c r="I13" s="324">
        <f t="shared" ref="I13:I18" si="4">+SUM(E13:H13)</f>
        <v>60</v>
      </c>
      <c r="J13" s="322">
        <v>95</v>
      </c>
      <c r="K13" s="322">
        <v>0</v>
      </c>
      <c r="L13" s="322">
        <v>0</v>
      </c>
      <c r="M13" s="322">
        <v>0</v>
      </c>
      <c r="N13" s="323">
        <f t="shared" ref="N13:N18" si="5">+SUM(J13:M13)</f>
        <v>95</v>
      </c>
      <c r="O13" s="322">
        <f t="shared" ref="O13:R18" si="6">+SUM(E13,J13)</f>
        <v>155</v>
      </c>
      <c r="P13" s="322">
        <f t="shared" si="6"/>
        <v>0</v>
      </c>
      <c r="Q13" s="322">
        <f t="shared" si="6"/>
        <v>0</v>
      </c>
      <c r="R13" s="322">
        <f t="shared" si="6"/>
        <v>0</v>
      </c>
      <c r="S13" s="324">
        <f t="shared" ref="S13:S18" si="7">+SUM(O13:R13)</f>
        <v>155</v>
      </c>
      <c r="T13" s="300"/>
      <c r="U13" s="316" t="s">
        <v>142</v>
      </c>
    </row>
    <row r="14" spans="1:21" ht="15" customHeight="1">
      <c r="A14" s="301"/>
      <c r="B14" s="466"/>
      <c r="C14" s="301"/>
      <c r="D14" s="301" t="s">
        <v>21</v>
      </c>
      <c r="E14" s="309">
        <v>342</v>
      </c>
      <c r="F14" s="309">
        <v>0</v>
      </c>
      <c r="G14" s="309">
        <v>0</v>
      </c>
      <c r="H14" s="309">
        <v>0</v>
      </c>
      <c r="I14" s="313">
        <f t="shared" si="4"/>
        <v>342</v>
      </c>
      <c r="J14" s="309">
        <v>50</v>
      </c>
      <c r="K14" s="309">
        <v>0</v>
      </c>
      <c r="L14" s="309">
        <v>0</v>
      </c>
      <c r="M14" s="309">
        <v>0</v>
      </c>
      <c r="N14" s="314">
        <f t="shared" si="5"/>
        <v>50</v>
      </c>
      <c r="O14" s="309">
        <f t="shared" si="6"/>
        <v>392</v>
      </c>
      <c r="P14" s="309">
        <f t="shared" si="6"/>
        <v>0</v>
      </c>
      <c r="Q14" s="309">
        <f t="shared" si="6"/>
        <v>0</v>
      </c>
      <c r="R14" s="309">
        <f t="shared" si="6"/>
        <v>0</v>
      </c>
      <c r="S14" s="313">
        <f t="shared" si="7"/>
        <v>392</v>
      </c>
      <c r="T14" s="300"/>
      <c r="U14" s="300" t="s">
        <v>143</v>
      </c>
    </row>
    <row r="15" spans="1:21" ht="15" customHeight="1">
      <c r="A15" s="301"/>
      <c r="B15" s="466"/>
      <c r="C15" s="301"/>
      <c r="D15" s="301" t="s">
        <v>36</v>
      </c>
      <c r="E15" s="312">
        <v>0</v>
      </c>
      <c r="F15" s="312">
        <v>180</v>
      </c>
      <c r="G15" s="312">
        <v>0</v>
      </c>
      <c r="H15" s="312">
        <v>0</v>
      </c>
      <c r="I15" s="310">
        <f t="shared" si="4"/>
        <v>180</v>
      </c>
      <c r="J15" s="312">
        <v>0</v>
      </c>
      <c r="K15" s="312">
        <v>60</v>
      </c>
      <c r="L15" s="312">
        <v>0</v>
      </c>
      <c r="M15" s="312">
        <v>0</v>
      </c>
      <c r="N15" s="311">
        <f t="shared" si="5"/>
        <v>60</v>
      </c>
      <c r="O15" s="312">
        <f t="shared" si="6"/>
        <v>0</v>
      </c>
      <c r="P15" s="312">
        <f t="shared" si="6"/>
        <v>240</v>
      </c>
      <c r="Q15" s="312">
        <f t="shared" si="6"/>
        <v>0</v>
      </c>
      <c r="R15" s="312">
        <f t="shared" si="6"/>
        <v>0</v>
      </c>
      <c r="S15" s="310">
        <f t="shared" si="7"/>
        <v>240</v>
      </c>
      <c r="T15" s="300"/>
      <c r="U15" s="300" t="s">
        <v>144</v>
      </c>
    </row>
    <row r="16" spans="1:21" ht="15" customHeight="1">
      <c r="A16" s="301"/>
      <c r="B16" s="466"/>
      <c r="C16" s="301"/>
      <c r="D16" s="301" t="s">
        <v>145</v>
      </c>
      <c r="E16" s="312">
        <v>0</v>
      </c>
      <c r="F16" s="312">
        <v>0</v>
      </c>
      <c r="G16" s="312">
        <v>1425</v>
      </c>
      <c r="H16" s="312">
        <v>0</v>
      </c>
      <c r="I16" s="310">
        <f t="shared" si="4"/>
        <v>1425</v>
      </c>
      <c r="J16" s="312">
        <v>0</v>
      </c>
      <c r="K16" s="312">
        <v>0</v>
      </c>
      <c r="L16" s="312">
        <v>150</v>
      </c>
      <c r="M16" s="312">
        <v>0</v>
      </c>
      <c r="N16" s="311">
        <f t="shared" si="5"/>
        <v>150</v>
      </c>
      <c r="O16" s="312">
        <f t="shared" si="6"/>
        <v>0</v>
      </c>
      <c r="P16" s="312">
        <f t="shared" si="6"/>
        <v>0</v>
      </c>
      <c r="Q16" s="312">
        <f t="shared" si="6"/>
        <v>1575</v>
      </c>
      <c r="R16" s="312">
        <f t="shared" si="6"/>
        <v>0</v>
      </c>
      <c r="S16" s="310">
        <f t="shared" si="7"/>
        <v>1575</v>
      </c>
      <c r="T16" s="300"/>
      <c r="U16" s="300" t="s">
        <v>146</v>
      </c>
    </row>
    <row r="17" spans="1:21" ht="15" customHeight="1">
      <c r="A17" s="301"/>
      <c r="B17" s="466"/>
      <c r="C17" s="301"/>
      <c r="D17" s="301" t="s">
        <v>147</v>
      </c>
      <c r="E17" s="312">
        <v>0</v>
      </c>
      <c r="F17" s="312">
        <v>0</v>
      </c>
      <c r="G17" s="312">
        <v>0</v>
      </c>
      <c r="H17" s="312">
        <v>0</v>
      </c>
      <c r="I17" s="310">
        <f t="shared" si="4"/>
        <v>0</v>
      </c>
      <c r="J17" s="312">
        <v>0</v>
      </c>
      <c r="K17" s="312">
        <v>0</v>
      </c>
      <c r="L17" s="312">
        <v>350</v>
      </c>
      <c r="M17" s="312">
        <v>0</v>
      </c>
      <c r="N17" s="311">
        <f t="shared" si="5"/>
        <v>350</v>
      </c>
      <c r="O17" s="312">
        <f t="shared" si="6"/>
        <v>0</v>
      </c>
      <c r="P17" s="312">
        <f t="shared" si="6"/>
        <v>0</v>
      </c>
      <c r="Q17" s="312">
        <f t="shared" si="6"/>
        <v>350</v>
      </c>
      <c r="R17" s="312">
        <f t="shared" si="6"/>
        <v>0</v>
      </c>
      <c r="S17" s="310">
        <f t="shared" si="7"/>
        <v>350</v>
      </c>
      <c r="T17" s="300"/>
      <c r="U17" s="300" t="s">
        <v>148</v>
      </c>
    </row>
    <row r="18" spans="1:21" ht="15" customHeight="1">
      <c r="A18" s="301"/>
      <c r="B18" s="466"/>
      <c r="C18" s="301"/>
      <c r="D18" s="301" t="s">
        <v>149</v>
      </c>
      <c r="E18" s="312">
        <v>0</v>
      </c>
      <c r="F18" s="312">
        <v>0</v>
      </c>
      <c r="G18" s="312">
        <v>0</v>
      </c>
      <c r="H18" s="312">
        <v>154</v>
      </c>
      <c r="I18" s="313">
        <f t="shared" si="4"/>
        <v>154</v>
      </c>
      <c r="J18" s="312">
        <v>0</v>
      </c>
      <c r="K18" s="312">
        <v>0</v>
      </c>
      <c r="L18" s="312">
        <v>0</v>
      </c>
      <c r="M18" s="312">
        <v>0</v>
      </c>
      <c r="N18" s="314">
        <f t="shared" si="5"/>
        <v>0</v>
      </c>
      <c r="O18" s="312">
        <f t="shared" si="6"/>
        <v>0</v>
      </c>
      <c r="P18" s="312">
        <f t="shared" si="6"/>
        <v>0</v>
      </c>
      <c r="Q18" s="312">
        <f t="shared" si="6"/>
        <v>0</v>
      </c>
      <c r="R18" s="312">
        <f t="shared" si="6"/>
        <v>154</v>
      </c>
      <c r="S18" s="313">
        <f t="shared" si="7"/>
        <v>154</v>
      </c>
      <c r="T18" s="300"/>
    </row>
    <row r="19" spans="1:21" ht="15" customHeight="1">
      <c r="A19" s="301"/>
      <c r="B19" s="466"/>
      <c r="C19" s="301"/>
      <c r="D19" s="315" t="s">
        <v>140</v>
      </c>
      <c r="E19" s="325">
        <f t="shared" ref="E19:S19" si="8">+SUM(E13:E18)</f>
        <v>402</v>
      </c>
      <c r="F19" s="325">
        <f t="shared" si="8"/>
        <v>180</v>
      </c>
      <c r="G19" s="325">
        <f t="shared" si="8"/>
        <v>1425</v>
      </c>
      <c r="H19" s="325">
        <f t="shared" si="8"/>
        <v>154</v>
      </c>
      <c r="I19" s="326">
        <f t="shared" si="8"/>
        <v>2161</v>
      </c>
      <c r="J19" s="325">
        <f t="shared" si="8"/>
        <v>145</v>
      </c>
      <c r="K19" s="325">
        <f t="shared" si="8"/>
        <v>60</v>
      </c>
      <c r="L19" s="325">
        <f t="shared" si="8"/>
        <v>500</v>
      </c>
      <c r="M19" s="325">
        <f t="shared" si="8"/>
        <v>0</v>
      </c>
      <c r="N19" s="327">
        <f t="shared" si="8"/>
        <v>705</v>
      </c>
      <c r="O19" s="325">
        <f t="shared" si="8"/>
        <v>547</v>
      </c>
      <c r="P19" s="325">
        <f t="shared" si="8"/>
        <v>240</v>
      </c>
      <c r="Q19" s="325">
        <f t="shared" si="8"/>
        <v>1925</v>
      </c>
      <c r="R19" s="325">
        <f t="shared" si="8"/>
        <v>154</v>
      </c>
      <c r="S19" s="326">
        <f t="shared" si="8"/>
        <v>2866</v>
      </c>
      <c r="T19" s="300"/>
      <c r="U19" s="316"/>
    </row>
    <row r="20" spans="1:21" ht="15" customHeight="1">
      <c r="A20" s="301"/>
      <c r="B20" s="299"/>
      <c r="C20" s="301"/>
      <c r="D20" s="317"/>
      <c r="E20" s="318"/>
      <c r="F20" s="318"/>
      <c r="G20" s="318"/>
      <c r="H20" s="318"/>
      <c r="I20" s="318"/>
      <c r="J20" s="318"/>
      <c r="K20" s="318"/>
      <c r="L20" s="318"/>
      <c r="M20" s="318"/>
      <c r="N20" s="318"/>
      <c r="O20" s="318"/>
      <c r="P20" s="318"/>
      <c r="Q20" s="318"/>
      <c r="R20" s="318"/>
      <c r="S20" s="318"/>
      <c r="T20" s="300"/>
    </row>
    <row r="21" spans="1:21" ht="15" customHeight="1">
      <c r="A21" s="301"/>
      <c r="B21" s="466">
        <v>2022</v>
      </c>
      <c r="C21" s="301"/>
      <c r="D21" s="308" t="s">
        <v>150</v>
      </c>
      <c r="E21" s="322">
        <v>50</v>
      </c>
      <c r="F21" s="322">
        <v>0</v>
      </c>
      <c r="G21" s="322">
        <v>0</v>
      </c>
      <c r="H21" s="322">
        <v>0</v>
      </c>
      <c r="I21" s="324">
        <f t="shared" ref="I21:I29" si="9">+SUM(E21:H21)</f>
        <v>50</v>
      </c>
      <c r="J21" s="322">
        <v>100</v>
      </c>
      <c r="K21" s="322">
        <v>0</v>
      </c>
      <c r="L21" s="322">
        <v>0</v>
      </c>
      <c r="M21" s="322">
        <v>0</v>
      </c>
      <c r="N21" s="323">
        <f t="shared" ref="N21:N29" si="10">+SUM(J21:M21)</f>
        <v>100</v>
      </c>
      <c r="O21" s="322">
        <f t="shared" ref="O21:O29" si="11">+SUM(E21,J21)</f>
        <v>150</v>
      </c>
      <c r="P21" s="322">
        <f t="shared" ref="P21:P29" si="12">+SUM(F21,K21)</f>
        <v>0</v>
      </c>
      <c r="Q21" s="322">
        <f t="shared" ref="Q21:Q29" si="13">+SUM(G21,L21)</f>
        <v>0</v>
      </c>
      <c r="R21" s="322">
        <f t="shared" ref="R21:R29" si="14">+SUM(H21,M21)</f>
        <v>0</v>
      </c>
      <c r="S21" s="324">
        <f t="shared" ref="S21:S29" si="15">+SUM(O21:R21)</f>
        <v>150</v>
      </c>
      <c r="T21" s="300"/>
      <c r="U21" s="316" t="s">
        <v>151</v>
      </c>
    </row>
    <row r="22" spans="1:21" ht="15" customHeight="1">
      <c r="A22" s="301"/>
      <c r="B22" s="466"/>
      <c r="C22" s="301"/>
      <c r="D22" s="301" t="s">
        <v>152</v>
      </c>
      <c r="E22" s="309">
        <v>50</v>
      </c>
      <c r="F22" s="309">
        <v>0</v>
      </c>
      <c r="G22" s="309">
        <v>0</v>
      </c>
      <c r="H22" s="309">
        <v>0</v>
      </c>
      <c r="I22" s="313">
        <f t="shared" si="9"/>
        <v>50</v>
      </c>
      <c r="J22" s="309">
        <v>250</v>
      </c>
      <c r="K22" s="309">
        <v>0</v>
      </c>
      <c r="L22" s="309">
        <v>0</v>
      </c>
      <c r="M22" s="309">
        <v>0</v>
      </c>
      <c r="N22" s="314">
        <f t="shared" si="10"/>
        <v>250</v>
      </c>
      <c r="O22" s="309">
        <f t="shared" si="11"/>
        <v>300</v>
      </c>
      <c r="P22" s="309">
        <f t="shared" si="12"/>
        <v>0</v>
      </c>
      <c r="Q22" s="309">
        <f t="shared" si="13"/>
        <v>0</v>
      </c>
      <c r="R22" s="309">
        <f t="shared" si="14"/>
        <v>0</v>
      </c>
      <c r="S22" s="313">
        <f t="shared" si="15"/>
        <v>300</v>
      </c>
      <c r="T22" s="300"/>
      <c r="U22" s="300" t="s">
        <v>153</v>
      </c>
    </row>
    <row r="23" spans="1:21" ht="15" customHeight="1">
      <c r="A23" s="301"/>
      <c r="B23" s="466"/>
      <c r="C23" s="301"/>
      <c r="D23" s="301" t="s">
        <v>154</v>
      </c>
      <c r="E23" s="309">
        <v>0</v>
      </c>
      <c r="F23" s="309">
        <v>50</v>
      </c>
      <c r="G23" s="309">
        <v>0</v>
      </c>
      <c r="H23" s="309">
        <v>0</v>
      </c>
      <c r="I23" s="310">
        <f t="shared" si="9"/>
        <v>50</v>
      </c>
      <c r="J23" s="309">
        <v>0</v>
      </c>
      <c r="K23" s="309">
        <v>50</v>
      </c>
      <c r="L23" s="309">
        <v>0</v>
      </c>
      <c r="M23" s="309">
        <v>0</v>
      </c>
      <c r="N23" s="311">
        <f t="shared" si="10"/>
        <v>50</v>
      </c>
      <c r="O23" s="309">
        <f t="shared" si="11"/>
        <v>0</v>
      </c>
      <c r="P23" s="309">
        <f t="shared" si="12"/>
        <v>100</v>
      </c>
      <c r="Q23" s="309">
        <f t="shared" si="13"/>
        <v>0</v>
      </c>
      <c r="R23" s="309">
        <f t="shared" si="14"/>
        <v>0</v>
      </c>
      <c r="S23" s="310">
        <f t="shared" si="15"/>
        <v>100</v>
      </c>
      <c r="T23" s="300"/>
    </row>
    <row r="24" spans="1:21" ht="15" customHeight="1">
      <c r="A24" s="301"/>
      <c r="B24" s="466"/>
      <c r="C24" s="301"/>
      <c r="D24" s="301" t="s">
        <v>155</v>
      </c>
      <c r="E24" s="312">
        <v>0</v>
      </c>
      <c r="F24" s="312">
        <v>0</v>
      </c>
      <c r="G24" s="312">
        <v>0</v>
      </c>
      <c r="H24" s="312">
        <v>0</v>
      </c>
      <c r="I24" s="310">
        <f t="shared" si="9"/>
        <v>0</v>
      </c>
      <c r="J24" s="312">
        <v>0</v>
      </c>
      <c r="K24" s="312">
        <v>28</v>
      </c>
      <c r="L24" s="312">
        <v>0</v>
      </c>
      <c r="M24" s="312">
        <v>0</v>
      </c>
      <c r="N24" s="311">
        <f t="shared" si="10"/>
        <v>28</v>
      </c>
      <c r="O24" s="312">
        <f t="shared" si="11"/>
        <v>0</v>
      </c>
      <c r="P24" s="312">
        <f t="shared" si="12"/>
        <v>28</v>
      </c>
      <c r="Q24" s="312">
        <f t="shared" si="13"/>
        <v>0</v>
      </c>
      <c r="R24" s="312">
        <f t="shared" si="14"/>
        <v>0</v>
      </c>
      <c r="S24" s="310">
        <f t="shared" si="15"/>
        <v>28</v>
      </c>
      <c r="T24" s="300"/>
    </row>
    <row r="25" spans="1:21" ht="15" customHeight="1">
      <c r="A25" s="301"/>
      <c r="B25" s="466"/>
      <c r="C25" s="301"/>
      <c r="D25" s="301" t="s">
        <v>156</v>
      </c>
      <c r="E25" s="312">
        <v>0</v>
      </c>
      <c r="F25" s="312">
        <v>175</v>
      </c>
      <c r="G25" s="312">
        <v>0</v>
      </c>
      <c r="H25" s="312">
        <v>0</v>
      </c>
      <c r="I25" s="310">
        <f t="shared" si="9"/>
        <v>175</v>
      </c>
      <c r="J25" s="312">
        <v>0</v>
      </c>
      <c r="K25" s="312">
        <v>165</v>
      </c>
      <c r="L25" s="312">
        <v>0</v>
      </c>
      <c r="M25" s="312">
        <v>0</v>
      </c>
      <c r="N25" s="311">
        <f t="shared" si="10"/>
        <v>165</v>
      </c>
      <c r="O25" s="312">
        <f t="shared" si="11"/>
        <v>0</v>
      </c>
      <c r="P25" s="312">
        <f t="shared" si="12"/>
        <v>340</v>
      </c>
      <c r="Q25" s="312">
        <f t="shared" si="13"/>
        <v>0</v>
      </c>
      <c r="R25" s="312">
        <f t="shared" si="14"/>
        <v>0</v>
      </c>
      <c r="S25" s="310">
        <f t="shared" si="15"/>
        <v>340</v>
      </c>
      <c r="T25" s="300"/>
      <c r="U25" s="300" t="s">
        <v>157</v>
      </c>
    </row>
    <row r="26" spans="1:21" ht="15" customHeight="1">
      <c r="A26" s="301"/>
      <c r="B26" s="466"/>
      <c r="C26" s="301"/>
      <c r="D26" s="301" t="s">
        <v>13</v>
      </c>
      <c r="E26" s="312">
        <v>0</v>
      </c>
      <c r="F26" s="312">
        <v>0</v>
      </c>
      <c r="G26" s="312">
        <v>1313</v>
      </c>
      <c r="H26" s="312">
        <v>0</v>
      </c>
      <c r="I26" s="310">
        <f t="shared" si="9"/>
        <v>1313</v>
      </c>
      <c r="J26" s="312">
        <v>0</v>
      </c>
      <c r="K26" s="312">
        <v>0</v>
      </c>
      <c r="L26" s="312">
        <f>50+250</f>
        <v>300</v>
      </c>
      <c r="M26" s="312">
        <v>0</v>
      </c>
      <c r="N26" s="311">
        <f t="shared" si="10"/>
        <v>300</v>
      </c>
      <c r="O26" s="312">
        <f t="shared" si="11"/>
        <v>0</v>
      </c>
      <c r="P26" s="312">
        <f t="shared" si="12"/>
        <v>0</v>
      </c>
      <c r="Q26" s="312">
        <f t="shared" si="13"/>
        <v>1613</v>
      </c>
      <c r="R26" s="312">
        <f t="shared" si="14"/>
        <v>0</v>
      </c>
      <c r="S26" s="310">
        <f t="shared" si="15"/>
        <v>1613</v>
      </c>
      <c r="T26" s="300"/>
      <c r="U26" s="300" t="s">
        <v>158</v>
      </c>
    </row>
    <row r="27" spans="1:21" ht="15" customHeight="1">
      <c r="A27" s="301"/>
      <c r="B27" s="466"/>
      <c r="C27" s="301"/>
      <c r="D27" s="301" t="s">
        <v>159</v>
      </c>
      <c r="E27" s="312">
        <v>0</v>
      </c>
      <c r="F27" s="312">
        <v>0</v>
      </c>
      <c r="G27" s="312">
        <v>25</v>
      </c>
      <c r="H27" s="312">
        <v>0</v>
      </c>
      <c r="I27" s="310">
        <f t="shared" si="9"/>
        <v>25</v>
      </c>
      <c r="J27" s="312">
        <v>0</v>
      </c>
      <c r="K27" s="312">
        <v>0</v>
      </c>
      <c r="L27" s="312">
        <v>15</v>
      </c>
      <c r="M27" s="312">
        <v>0</v>
      </c>
      <c r="N27" s="311">
        <f t="shared" si="10"/>
        <v>15</v>
      </c>
      <c r="O27" s="312">
        <f t="shared" si="11"/>
        <v>0</v>
      </c>
      <c r="P27" s="312">
        <f t="shared" si="12"/>
        <v>0</v>
      </c>
      <c r="Q27" s="312">
        <f t="shared" si="13"/>
        <v>40</v>
      </c>
      <c r="R27" s="312">
        <f t="shared" si="14"/>
        <v>0</v>
      </c>
      <c r="S27" s="310">
        <f t="shared" si="15"/>
        <v>40</v>
      </c>
      <c r="T27" s="300"/>
      <c r="U27" s="300" t="s">
        <v>160</v>
      </c>
    </row>
    <row r="28" spans="1:21" ht="15" customHeight="1">
      <c r="A28" s="301"/>
      <c r="B28" s="466"/>
      <c r="C28" s="301"/>
      <c r="D28" s="301" t="s">
        <v>161</v>
      </c>
      <c r="E28" s="312">
        <v>0</v>
      </c>
      <c r="F28" s="312">
        <v>0</v>
      </c>
      <c r="G28" s="312">
        <v>0</v>
      </c>
      <c r="H28" s="312">
        <v>50</v>
      </c>
      <c r="I28" s="310">
        <f t="shared" si="9"/>
        <v>50</v>
      </c>
      <c r="J28" s="312">
        <v>0</v>
      </c>
      <c r="K28" s="312">
        <v>0</v>
      </c>
      <c r="L28" s="312">
        <v>0</v>
      </c>
      <c r="M28" s="312">
        <v>375</v>
      </c>
      <c r="N28" s="311">
        <f t="shared" si="10"/>
        <v>375</v>
      </c>
      <c r="O28" s="312">
        <f t="shared" si="11"/>
        <v>0</v>
      </c>
      <c r="P28" s="312">
        <f t="shared" si="12"/>
        <v>0</v>
      </c>
      <c r="Q28" s="312">
        <f t="shared" si="13"/>
        <v>0</v>
      </c>
      <c r="R28" s="312">
        <f t="shared" si="14"/>
        <v>425</v>
      </c>
      <c r="S28" s="310">
        <f t="shared" si="15"/>
        <v>425</v>
      </c>
      <c r="T28" s="300"/>
      <c r="U28" s="300" t="s">
        <v>162</v>
      </c>
    </row>
    <row r="29" spans="1:21" ht="15" customHeight="1">
      <c r="A29" s="301"/>
      <c r="B29" s="466"/>
      <c r="C29" s="301"/>
      <c r="D29" s="301" t="s">
        <v>163</v>
      </c>
      <c r="E29" s="319">
        <v>0</v>
      </c>
      <c r="F29" s="319">
        <v>0</v>
      </c>
      <c r="G29" s="319">
        <v>0</v>
      </c>
      <c r="H29" s="319">
        <v>250</v>
      </c>
      <c r="I29" s="313">
        <f t="shared" si="9"/>
        <v>250</v>
      </c>
      <c r="J29" s="319">
        <v>0</v>
      </c>
      <c r="K29" s="319">
        <v>0</v>
      </c>
      <c r="L29" s="319">
        <v>0</v>
      </c>
      <c r="M29" s="319">
        <v>160</v>
      </c>
      <c r="N29" s="314">
        <f t="shared" si="10"/>
        <v>160</v>
      </c>
      <c r="O29" s="319">
        <f t="shared" si="11"/>
        <v>0</v>
      </c>
      <c r="P29" s="319">
        <f t="shared" si="12"/>
        <v>0</v>
      </c>
      <c r="Q29" s="319">
        <f t="shared" si="13"/>
        <v>0</v>
      </c>
      <c r="R29" s="319">
        <f t="shared" si="14"/>
        <v>410</v>
      </c>
      <c r="S29" s="313">
        <f t="shared" si="15"/>
        <v>410</v>
      </c>
      <c r="T29" s="300"/>
      <c r="U29" s="300" t="s">
        <v>164</v>
      </c>
    </row>
    <row r="30" spans="1:21" ht="15" customHeight="1">
      <c r="A30" s="301"/>
      <c r="B30" s="466"/>
      <c r="C30" s="301"/>
      <c r="D30" s="315" t="s">
        <v>140</v>
      </c>
      <c r="E30" s="325">
        <f t="shared" ref="E30:S30" si="16">+SUM(E21:E29)</f>
        <v>100</v>
      </c>
      <c r="F30" s="325">
        <f t="shared" si="16"/>
        <v>225</v>
      </c>
      <c r="G30" s="325">
        <f t="shared" si="16"/>
        <v>1338</v>
      </c>
      <c r="H30" s="325">
        <f t="shared" si="16"/>
        <v>300</v>
      </c>
      <c r="I30" s="326">
        <f t="shared" si="16"/>
        <v>1963</v>
      </c>
      <c r="J30" s="325">
        <f t="shared" si="16"/>
        <v>350</v>
      </c>
      <c r="K30" s="325">
        <f t="shared" si="16"/>
        <v>243</v>
      </c>
      <c r="L30" s="325">
        <f t="shared" si="16"/>
        <v>315</v>
      </c>
      <c r="M30" s="325">
        <f t="shared" si="16"/>
        <v>535</v>
      </c>
      <c r="N30" s="327">
        <f t="shared" si="16"/>
        <v>1443</v>
      </c>
      <c r="O30" s="325">
        <f t="shared" si="16"/>
        <v>450</v>
      </c>
      <c r="P30" s="325">
        <f t="shared" si="16"/>
        <v>468</v>
      </c>
      <c r="Q30" s="325">
        <f t="shared" si="16"/>
        <v>1653</v>
      </c>
      <c r="R30" s="325">
        <f t="shared" si="16"/>
        <v>835</v>
      </c>
      <c r="S30" s="326">
        <f t="shared" si="16"/>
        <v>3406</v>
      </c>
      <c r="T30" s="300"/>
      <c r="U30" s="316"/>
    </row>
    <row r="31" spans="1:21" ht="15" customHeight="1">
      <c r="A31" s="301"/>
      <c r="B31" s="299"/>
      <c r="C31" s="301"/>
      <c r="D31" s="317"/>
      <c r="E31" s="318"/>
      <c r="F31" s="318"/>
      <c r="G31" s="318"/>
      <c r="H31" s="318"/>
      <c r="I31" s="318"/>
      <c r="J31" s="318"/>
      <c r="K31" s="318"/>
      <c r="L31" s="318"/>
      <c r="M31" s="318"/>
      <c r="N31" s="318"/>
      <c r="O31" s="318"/>
      <c r="P31" s="318"/>
      <c r="Q31" s="318"/>
      <c r="R31" s="318"/>
      <c r="S31" s="318"/>
      <c r="T31" s="300"/>
    </row>
    <row r="32" spans="1:21" ht="15" customHeight="1">
      <c r="A32" s="301"/>
      <c r="B32" s="466">
        <v>2023</v>
      </c>
      <c r="C32" s="301"/>
      <c r="D32" s="308" t="s">
        <v>165</v>
      </c>
      <c r="E32" s="322">
        <v>500</v>
      </c>
      <c r="F32" s="322">
        <v>0</v>
      </c>
      <c r="G32" s="322">
        <v>0</v>
      </c>
      <c r="H32" s="322">
        <v>0</v>
      </c>
      <c r="I32" s="324">
        <f t="shared" ref="I32:I38" si="17">+SUM(E32:H32)</f>
        <v>500</v>
      </c>
      <c r="J32" s="322">
        <v>625</v>
      </c>
      <c r="K32" s="322">
        <v>0</v>
      </c>
      <c r="L32" s="322">
        <v>0</v>
      </c>
      <c r="M32" s="322">
        <v>0</v>
      </c>
      <c r="N32" s="323">
        <f t="shared" ref="N32:N38" si="18">+SUM(J32:M32)</f>
        <v>625</v>
      </c>
      <c r="O32" s="322">
        <f t="shared" ref="O32:R38" si="19">+SUM(E32,J32)</f>
        <v>1125</v>
      </c>
      <c r="P32" s="322">
        <f t="shared" si="19"/>
        <v>0</v>
      </c>
      <c r="Q32" s="322">
        <f t="shared" si="19"/>
        <v>0</v>
      </c>
      <c r="R32" s="322">
        <f t="shared" si="19"/>
        <v>0</v>
      </c>
      <c r="S32" s="324">
        <f t="shared" ref="S32:S38" si="20">+SUM(O32:R32)</f>
        <v>1125</v>
      </c>
      <c r="T32" s="300"/>
      <c r="U32" s="316" t="s">
        <v>166</v>
      </c>
    </row>
    <row r="33" spans="1:21" ht="15" customHeight="1">
      <c r="A33" s="301"/>
      <c r="B33" s="466"/>
      <c r="C33" s="301"/>
      <c r="D33" s="301" t="s">
        <v>37</v>
      </c>
      <c r="E33" s="312">
        <v>100</v>
      </c>
      <c r="F33" s="312">
        <v>0</v>
      </c>
      <c r="G33" s="312">
        <v>0</v>
      </c>
      <c r="H33" s="312">
        <v>0</v>
      </c>
      <c r="I33" s="310">
        <f t="shared" si="17"/>
        <v>100</v>
      </c>
      <c r="J33" s="312">
        <v>400</v>
      </c>
      <c r="K33" s="312">
        <v>0</v>
      </c>
      <c r="L33" s="312">
        <v>0</v>
      </c>
      <c r="M33" s="312">
        <v>0</v>
      </c>
      <c r="N33" s="311">
        <f t="shared" si="18"/>
        <v>400</v>
      </c>
      <c r="O33" s="312">
        <f t="shared" si="19"/>
        <v>500</v>
      </c>
      <c r="P33" s="312">
        <f t="shared" si="19"/>
        <v>0</v>
      </c>
      <c r="Q33" s="312">
        <f t="shared" si="19"/>
        <v>0</v>
      </c>
      <c r="R33" s="312">
        <f t="shared" si="19"/>
        <v>0</v>
      </c>
      <c r="S33" s="310">
        <f t="shared" si="20"/>
        <v>500</v>
      </c>
      <c r="T33" s="300"/>
      <c r="U33" s="300" t="s">
        <v>167</v>
      </c>
    </row>
    <row r="34" spans="1:21" ht="15" customHeight="1">
      <c r="A34" s="301"/>
      <c r="B34" s="466"/>
      <c r="C34" s="301"/>
      <c r="D34" s="301" t="s">
        <v>168</v>
      </c>
      <c r="E34" s="312">
        <v>0</v>
      </c>
      <c r="F34" s="312">
        <v>59</v>
      </c>
      <c r="G34" s="312">
        <v>0</v>
      </c>
      <c r="H34" s="312">
        <v>0</v>
      </c>
      <c r="I34" s="310">
        <f t="shared" si="17"/>
        <v>59</v>
      </c>
      <c r="J34" s="312">
        <v>0</v>
      </c>
      <c r="K34" s="312">
        <v>0</v>
      </c>
      <c r="L34" s="312">
        <v>0</v>
      </c>
      <c r="M34" s="312">
        <v>0</v>
      </c>
      <c r="N34" s="311">
        <f t="shared" si="18"/>
        <v>0</v>
      </c>
      <c r="O34" s="312">
        <f t="shared" si="19"/>
        <v>0</v>
      </c>
      <c r="P34" s="312">
        <f t="shared" si="19"/>
        <v>59</v>
      </c>
      <c r="Q34" s="312">
        <f t="shared" si="19"/>
        <v>0</v>
      </c>
      <c r="R34" s="312">
        <f t="shared" si="19"/>
        <v>0</v>
      </c>
      <c r="S34" s="310">
        <f t="shared" si="20"/>
        <v>59</v>
      </c>
      <c r="T34" s="300"/>
    </row>
    <row r="35" spans="1:21" ht="15" customHeight="1">
      <c r="A35" s="301"/>
      <c r="B35" s="466"/>
      <c r="C35" s="301"/>
      <c r="D35" s="301" t="s">
        <v>169</v>
      </c>
      <c r="E35" s="312">
        <v>0</v>
      </c>
      <c r="F35" s="312">
        <v>0</v>
      </c>
      <c r="G35" s="312">
        <v>300</v>
      </c>
      <c r="H35" s="312">
        <v>0</v>
      </c>
      <c r="I35" s="310">
        <f t="shared" si="17"/>
        <v>300</v>
      </c>
      <c r="J35" s="312">
        <v>0</v>
      </c>
      <c r="K35" s="312">
        <v>0</v>
      </c>
      <c r="L35" s="312">
        <v>200</v>
      </c>
      <c r="M35" s="312">
        <v>0</v>
      </c>
      <c r="N35" s="311">
        <f t="shared" si="18"/>
        <v>200</v>
      </c>
      <c r="O35" s="312">
        <f t="shared" si="19"/>
        <v>0</v>
      </c>
      <c r="P35" s="312">
        <f t="shared" si="19"/>
        <v>0</v>
      </c>
      <c r="Q35" s="312">
        <f t="shared" si="19"/>
        <v>500</v>
      </c>
      <c r="R35" s="312">
        <f t="shared" si="19"/>
        <v>0</v>
      </c>
      <c r="S35" s="310">
        <f t="shared" si="20"/>
        <v>500</v>
      </c>
      <c r="T35" s="300"/>
      <c r="U35" s="300" t="s">
        <v>170</v>
      </c>
    </row>
    <row r="36" spans="1:21" ht="15" customHeight="1">
      <c r="A36" s="301"/>
      <c r="B36" s="466"/>
      <c r="C36" s="301"/>
      <c r="D36" s="301" t="s">
        <v>34</v>
      </c>
      <c r="E36" s="312">
        <v>0</v>
      </c>
      <c r="F36" s="312">
        <v>0</v>
      </c>
      <c r="G36" s="312">
        <v>150</v>
      </c>
      <c r="H36" s="312">
        <v>0</v>
      </c>
      <c r="I36" s="310">
        <f t="shared" si="17"/>
        <v>150</v>
      </c>
      <c r="J36" s="312">
        <v>0</v>
      </c>
      <c r="K36" s="312">
        <v>0</v>
      </c>
      <c r="L36" s="312">
        <v>0</v>
      </c>
      <c r="M36" s="312">
        <v>0</v>
      </c>
      <c r="N36" s="311">
        <f t="shared" si="18"/>
        <v>0</v>
      </c>
      <c r="O36" s="312">
        <f t="shared" si="19"/>
        <v>0</v>
      </c>
      <c r="P36" s="312">
        <f t="shared" si="19"/>
        <v>0</v>
      </c>
      <c r="Q36" s="312">
        <f t="shared" si="19"/>
        <v>150</v>
      </c>
      <c r="R36" s="312">
        <f t="shared" si="19"/>
        <v>0</v>
      </c>
      <c r="S36" s="310">
        <f t="shared" si="20"/>
        <v>150</v>
      </c>
      <c r="T36" s="300"/>
    </row>
    <row r="37" spans="1:21" ht="15" customHeight="1">
      <c r="A37" s="301"/>
      <c r="B37" s="466"/>
      <c r="C37" s="301"/>
      <c r="D37" s="301" t="s">
        <v>171</v>
      </c>
      <c r="E37" s="312">
        <v>0</v>
      </c>
      <c r="F37" s="312">
        <v>0</v>
      </c>
      <c r="G37" s="312">
        <v>0</v>
      </c>
      <c r="H37" s="312">
        <v>1000</v>
      </c>
      <c r="I37" s="310">
        <f t="shared" si="17"/>
        <v>1000</v>
      </c>
      <c r="J37" s="312">
        <v>0</v>
      </c>
      <c r="K37" s="312">
        <v>0</v>
      </c>
      <c r="L37" s="312">
        <v>0</v>
      </c>
      <c r="M37" s="312">
        <v>500</v>
      </c>
      <c r="N37" s="311">
        <f t="shared" si="18"/>
        <v>500</v>
      </c>
      <c r="O37" s="312">
        <f t="shared" si="19"/>
        <v>0</v>
      </c>
      <c r="P37" s="312">
        <f t="shared" si="19"/>
        <v>0</v>
      </c>
      <c r="Q37" s="312">
        <f t="shared" si="19"/>
        <v>0</v>
      </c>
      <c r="R37" s="312">
        <f t="shared" si="19"/>
        <v>1500</v>
      </c>
      <c r="S37" s="310">
        <f t="shared" si="20"/>
        <v>1500</v>
      </c>
      <c r="T37" s="300"/>
      <c r="U37" s="300" t="s">
        <v>172</v>
      </c>
    </row>
    <row r="38" spans="1:21" ht="15" customHeight="1">
      <c r="A38" s="301"/>
      <c r="B38" s="466"/>
      <c r="C38" s="301"/>
      <c r="D38" s="301" t="s">
        <v>173</v>
      </c>
      <c r="E38" s="319">
        <v>0</v>
      </c>
      <c r="F38" s="319">
        <v>0</v>
      </c>
      <c r="G38" s="319">
        <v>0</v>
      </c>
      <c r="H38" s="319">
        <v>0</v>
      </c>
      <c r="I38" s="313">
        <f t="shared" si="17"/>
        <v>0</v>
      </c>
      <c r="J38" s="319">
        <v>0</v>
      </c>
      <c r="K38" s="319">
        <v>0</v>
      </c>
      <c r="L38" s="319">
        <v>0</v>
      </c>
      <c r="M38" s="319">
        <v>125</v>
      </c>
      <c r="N38" s="314">
        <f t="shared" si="18"/>
        <v>125</v>
      </c>
      <c r="O38" s="319">
        <f t="shared" si="19"/>
        <v>0</v>
      </c>
      <c r="P38" s="319">
        <f t="shared" si="19"/>
        <v>0</v>
      </c>
      <c r="Q38" s="319">
        <f t="shared" si="19"/>
        <v>0</v>
      </c>
      <c r="R38" s="319">
        <f t="shared" si="19"/>
        <v>125</v>
      </c>
      <c r="S38" s="313">
        <f t="shared" si="20"/>
        <v>125</v>
      </c>
      <c r="T38" s="300"/>
      <c r="U38" s="300" t="s">
        <v>174</v>
      </c>
    </row>
    <row r="39" spans="1:21" ht="15" customHeight="1">
      <c r="A39" s="301"/>
      <c r="B39" s="466"/>
      <c r="C39" s="301"/>
      <c r="D39" s="315" t="s">
        <v>140</v>
      </c>
      <c r="E39" s="325">
        <f t="shared" ref="E39:S39" si="21">+SUM(E32:E38)</f>
        <v>600</v>
      </c>
      <c r="F39" s="325">
        <f t="shared" si="21"/>
        <v>59</v>
      </c>
      <c r="G39" s="325">
        <f t="shared" si="21"/>
        <v>450</v>
      </c>
      <c r="H39" s="325">
        <f t="shared" si="21"/>
        <v>1000</v>
      </c>
      <c r="I39" s="326">
        <f t="shared" si="21"/>
        <v>2109</v>
      </c>
      <c r="J39" s="325">
        <f t="shared" si="21"/>
        <v>1025</v>
      </c>
      <c r="K39" s="325">
        <f t="shared" si="21"/>
        <v>0</v>
      </c>
      <c r="L39" s="325">
        <f t="shared" si="21"/>
        <v>200</v>
      </c>
      <c r="M39" s="325">
        <f t="shared" si="21"/>
        <v>625</v>
      </c>
      <c r="N39" s="327">
        <f t="shared" si="21"/>
        <v>1850</v>
      </c>
      <c r="O39" s="325">
        <f t="shared" si="21"/>
        <v>1625</v>
      </c>
      <c r="P39" s="325">
        <f t="shared" si="21"/>
        <v>59</v>
      </c>
      <c r="Q39" s="325">
        <f t="shared" si="21"/>
        <v>650</v>
      </c>
      <c r="R39" s="325">
        <f t="shared" si="21"/>
        <v>1625</v>
      </c>
      <c r="S39" s="326">
        <f t="shared" si="21"/>
        <v>3959</v>
      </c>
      <c r="T39" s="300"/>
      <c r="U39" s="316"/>
    </row>
    <row r="40" spans="1:21" ht="15" customHeight="1">
      <c r="A40" s="301"/>
      <c r="B40" s="299"/>
      <c r="C40" s="301"/>
      <c r="D40" s="317"/>
      <c r="E40" s="318"/>
      <c r="F40" s="318"/>
      <c r="G40" s="318"/>
      <c r="H40" s="318"/>
      <c r="I40" s="318"/>
      <c r="J40" s="318"/>
      <c r="K40" s="318"/>
      <c r="L40" s="318"/>
      <c r="M40" s="318"/>
      <c r="N40" s="318"/>
      <c r="O40" s="318"/>
      <c r="P40" s="318"/>
      <c r="Q40" s="318"/>
      <c r="R40" s="318"/>
      <c r="S40" s="318"/>
      <c r="T40" s="300"/>
    </row>
    <row r="41" spans="1:21" ht="15" customHeight="1">
      <c r="A41" s="301"/>
      <c r="B41" s="466">
        <v>2024</v>
      </c>
      <c r="C41" s="301"/>
      <c r="D41" s="308" t="s">
        <v>175</v>
      </c>
      <c r="E41" s="322">
        <v>49.3</v>
      </c>
      <c r="F41" s="322">
        <v>0</v>
      </c>
      <c r="G41" s="322">
        <v>0</v>
      </c>
      <c r="H41" s="322">
        <v>0</v>
      </c>
      <c r="I41" s="324">
        <f t="shared" ref="I41:I48" si="22">+SUM(E41:H41)</f>
        <v>49.3</v>
      </c>
      <c r="J41" s="322">
        <v>45</v>
      </c>
      <c r="K41" s="322">
        <v>0</v>
      </c>
      <c r="L41" s="322">
        <v>0</v>
      </c>
      <c r="M41" s="322">
        <v>0</v>
      </c>
      <c r="N41" s="323">
        <f t="shared" ref="N41:N48" si="23">+SUM(J41:M41)</f>
        <v>45</v>
      </c>
      <c r="O41" s="322">
        <f t="shared" ref="O41:R48" si="24">+SUM(E41,J41)</f>
        <v>94.3</v>
      </c>
      <c r="P41" s="322">
        <f t="shared" si="24"/>
        <v>0</v>
      </c>
      <c r="Q41" s="322">
        <f t="shared" si="24"/>
        <v>0</v>
      </c>
      <c r="R41" s="322">
        <f t="shared" si="24"/>
        <v>0</v>
      </c>
      <c r="S41" s="324">
        <f t="shared" ref="S41:S48" si="25">+SUM(O41:R41)</f>
        <v>94.3</v>
      </c>
      <c r="T41" s="300"/>
      <c r="U41" s="316" t="s">
        <v>176</v>
      </c>
    </row>
    <row r="42" spans="1:21" ht="15" customHeight="1">
      <c r="A42" s="301"/>
      <c r="B42" s="466"/>
      <c r="C42" s="301"/>
      <c r="D42" s="301" t="s">
        <v>177</v>
      </c>
      <c r="E42" s="312">
        <v>0</v>
      </c>
      <c r="F42" s="312">
        <v>525</v>
      </c>
      <c r="G42" s="312">
        <v>0</v>
      </c>
      <c r="H42" s="312">
        <v>0</v>
      </c>
      <c r="I42" s="310">
        <f t="shared" si="22"/>
        <v>525</v>
      </c>
      <c r="J42" s="312">
        <v>0</v>
      </c>
      <c r="K42" s="312">
        <v>0</v>
      </c>
      <c r="L42" s="312">
        <v>0</v>
      </c>
      <c r="M42" s="312">
        <v>0</v>
      </c>
      <c r="N42" s="311">
        <f t="shared" si="23"/>
        <v>0</v>
      </c>
      <c r="O42" s="312">
        <f t="shared" si="24"/>
        <v>0</v>
      </c>
      <c r="P42" s="312">
        <f t="shared" si="24"/>
        <v>525</v>
      </c>
      <c r="Q42" s="312">
        <f t="shared" si="24"/>
        <v>0</v>
      </c>
      <c r="R42" s="312">
        <f t="shared" si="24"/>
        <v>0</v>
      </c>
      <c r="S42" s="310">
        <f t="shared" si="25"/>
        <v>525</v>
      </c>
      <c r="T42" s="300"/>
    </row>
    <row r="43" spans="1:21" ht="15" customHeight="1">
      <c r="A43" s="301"/>
      <c r="B43" s="466"/>
      <c r="C43" s="301"/>
      <c r="D43" s="301" t="s">
        <v>178</v>
      </c>
      <c r="E43" s="312">
        <v>0</v>
      </c>
      <c r="F43" s="312">
        <v>200</v>
      </c>
      <c r="G43" s="312">
        <v>0</v>
      </c>
      <c r="H43" s="312">
        <v>0</v>
      </c>
      <c r="I43" s="310">
        <f t="shared" si="22"/>
        <v>200</v>
      </c>
      <c r="J43" s="312">
        <v>0</v>
      </c>
      <c r="K43" s="312">
        <v>325</v>
      </c>
      <c r="L43" s="312">
        <v>0</v>
      </c>
      <c r="M43" s="312">
        <v>0</v>
      </c>
      <c r="N43" s="311">
        <f t="shared" si="23"/>
        <v>325</v>
      </c>
      <c r="O43" s="312">
        <f t="shared" si="24"/>
        <v>0</v>
      </c>
      <c r="P43" s="312">
        <f t="shared" si="24"/>
        <v>525</v>
      </c>
      <c r="Q43" s="312">
        <f t="shared" si="24"/>
        <v>0</v>
      </c>
      <c r="R43" s="312">
        <f t="shared" si="24"/>
        <v>0</v>
      </c>
      <c r="S43" s="310">
        <f t="shared" si="25"/>
        <v>525</v>
      </c>
      <c r="T43" s="300"/>
      <c r="U43" s="300" t="s">
        <v>179</v>
      </c>
    </row>
    <row r="44" spans="1:21" ht="15" customHeight="1">
      <c r="A44" s="301"/>
      <c r="B44" s="466"/>
      <c r="C44" s="301"/>
      <c r="D44" s="301" t="s">
        <v>20</v>
      </c>
      <c r="E44" s="312">
        <v>0</v>
      </c>
      <c r="F44" s="312">
        <v>905</v>
      </c>
      <c r="G44" s="312">
        <v>0</v>
      </c>
      <c r="H44" s="312">
        <v>0</v>
      </c>
      <c r="I44" s="310">
        <f t="shared" si="22"/>
        <v>905</v>
      </c>
      <c r="J44" s="312">
        <v>0</v>
      </c>
      <c r="K44" s="312">
        <v>0</v>
      </c>
      <c r="L44" s="312">
        <v>0</v>
      </c>
      <c r="M44" s="312">
        <v>0</v>
      </c>
      <c r="N44" s="311">
        <f t="shared" si="23"/>
        <v>0</v>
      </c>
      <c r="O44" s="312">
        <f t="shared" si="24"/>
        <v>0</v>
      </c>
      <c r="P44" s="312">
        <f t="shared" si="24"/>
        <v>905</v>
      </c>
      <c r="Q44" s="312">
        <f t="shared" si="24"/>
        <v>0</v>
      </c>
      <c r="R44" s="312">
        <f t="shared" si="24"/>
        <v>0</v>
      </c>
      <c r="S44" s="310">
        <f t="shared" si="25"/>
        <v>905</v>
      </c>
      <c r="T44" s="300"/>
    </row>
    <row r="45" spans="1:21" ht="15" customHeight="1">
      <c r="A45" s="301"/>
      <c r="B45" s="466"/>
      <c r="C45" s="301"/>
      <c r="D45" s="301" t="s">
        <v>35</v>
      </c>
      <c r="E45" s="312">
        <v>0</v>
      </c>
      <c r="F45" s="312">
        <v>0</v>
      </c>
      <c r="G45" s="312">
        <v>150</v>
      </c>
      <c r="H45" s="312">
        <v>0</v>
      </c>
      <c r="I45" s="310">
        <f t="shared" si="22"/>
        <v>150</v>
      </c>
      <c r="J45" s="312">
        <v>0</v>
      </c>
      <c r="K45" s="312">
        <v>0</v>
      </c>
      <c r="L45" s="312">
        <v>0</v>
      </c>
      <c r="M45" s="312">
        <v>0</v>
      </c>
      <c r="N45" s="311">
        <f t="shared" si="23"/>
        <v>0</v>
      </c>
      <c r="O45" s="312">
        <f t="shared" si="24"/>
        <v>0</v>
      </c>
      <c r="P45" s="312">
        <f t="shared" si="24"/>
        <v>0</v>
      </c>
      <c r="Q45" s="312">
        <f t="shared" si="24"/>
        <v>150</v>
      </c>
      <c r="R45" s="312">
        <f t="shared" si="24"/>
        <v>0</v>
      </c>
      <c r="S45" s="310">
        <f t="shared" si="25"/>
        <v>150</v>
      </c>
      <c r="T45" s="300"/>
    </row>
    <row r="46" spans="1:21" ht="15" customHeight="1">
      <c r="A46" s="301"/>
      <c r="B46" s="466"/>
      <c r="C46" s="301"/>
      <c r="D46" s="301" t="s">
        <v>180</v>
      </c>
      <c r="E46" s="312">
        <v>0</v>
      </c>
      <c r="F46" s="312">
        <v>0</v>
      </c>
      <c r="G46" s="312">
        <v>21</v>
      </c>
      <c r="H46" s="312">
        <v>0</v>
      </c>
      <c r="I46" s="310">
        <f t="shared" si="22"/>
        <v>21</v>
      </c>
      <c r="J46" s="312">
        <v>0</v>
      </c>
      <c r="K46" s="312">
        <v>0</v>
      </c>
      <c r="L46" s="312">
        <v>123</v>
      </c>
      <c r="M46" s="312">
        <v>0</v>
      </c>
      <c r="N46" s="311">
        <f t="shared" si="23"/>
        <v>123</v>
      </c>
      <c r="O46" s="312">
        <f t="shared" si="24"/>
        <v>0</v>
      </c>
      <c r="P46" s="312">
        <f t="shared" si="24"/>
        <v>0</v>
      </c>
      <c r="Q46" s="312">
        <f t="shared" si="24"/>
        <v>144</v>
      </c>
      <c r="R46" s="312">
        <f t="shared" si="24"/>
        <v>0</v>
      </c>
      <c r="S46" s="310">
        <f t="shared" si="25"/>
        <v>144</v>
      </c>
      <c r="T46" s="300"/>
      <c r="U46" s="300" t="s">
        <v>181</v>
      </c>
    </row>
    <row r="47" spans="1:21" ht="15" customHeight="1">
      <c r="A47" s="301"/>
      <c r="B47" s="466"/>
      <c r="C47" s="301"/>
      <c r="D47" s="301" t="s">
        <v>182</v>
      </c>
      <c r="E47" s="312">
        <v>0</v>
      </c>
      <c r="F47" s="312">
        <v>0</v>
      </c>
      <c r="G47" s="312">
        <v>0</v>
      </c>
      <c r="H47" s="312">
        <v>125</v>
      </c>
      <c r="I47" s="310">
        <f t="shared" si="22"/>
        <v>125</v>
      </c>
      <c r="J47" s="312">
        <v>0</v>
      </c>
      <c r="K47" s="312">
        <v>0</v>
      </c>
      <c r="L47" s="312">
        <v>0</v>
      </c>
      <c r="M47" s="312">
        <v>0</v>
      </c>
      <c r="N47" s="311">
        <f t="shared" si="23"/>
        <v>0</v>
      </c>
      <c r="O47" s="312">
        <f t="shared" si="24"/>
        <v>0</v>
      </c>
      <c r="P47" s="312">
        <f t="shared" si="24"/>
        <v>0</v>
      </c>
      <c r="Q47" s="312">
        <f t="shared" si="24"/>
        <v>0</v>
      </c>
      <c r="R47" s="312">
        <f t="shared" si="24"/>
        <v>125</v>
      </c>
      <c r="S47" s="310">
        <f t="shared" si="25"/>
        <v>125</v>
      </c>
      <c r="T47" s="300"/>
    </row>
    <row r="48" spans="1:21" ht="15" customHeight="1">
      <c r="A48" s="301"/>
      <c r="B48" s="466"/>
      <c r="C48" s="301"/>
      <c r="D48" s="301" t="s">
        <v>33</v>
      </c>
      <c r="E48" s="312">
        <v>0</v>
      </c>
      <c r="F48" s="312">
        <v>0</v>
      </c>
      <c r="G48" s="312">
        <v>0</v>
      </c>
      <c r="H48" s="312">
        <v>350</v>
      </c>
      <c r="I48" s="310">
        <f t="shared" si="22"/>
        <v>350</v>
      </c>
      <c r="J48" s="312">
        <v>0</v>
      </c>
      <c r="K48" s="312">
        <v>0</v>
      </c>
      <c r="L48" s="312">
        <v>0</v>
      </c>
      <c r="M48" s="312">
        <v>0</v>
      </c>
      <c r="N48" s="311">
        <f t="shared" si="23"/>
        <v>0</v>
      </c>
      <c r="O48" s="312">
        <f t="shared" si="24"/>
        <v>0</v>
      </c>
      <c r="P48" s="312">
        <f t="shared" si="24"/>
        <v>0</v>
      </c>
      <c r="Q48" s="312">
        <f t="shared" si="24"/>
        <v>0</v>
      </c>
      <c r="R48" s="312">
        <f t="shared" si="24"/>
        <v>350</v>
      </c>
      <c r="S48" s="310">
        <f t="shared" si="25"/>
        <v>350</v>
      </c>
      <c r="T48" s="300"/>
    </row>
    <row r="49" spans="1:21" ht="15" customHeight="1">
      <c r="A49" s="301"/>
      <c r="B49" s="466"/>
      <c r="C49" s="301"/>
      <c r="D49" s="315" t="s">
        <v>140</v>
      </c>
      <c r="E49" s="325">
        <f t="shared" ref="E49:S49" si="26">+SUM(E41:E48)</f>
        <v>49.3</v>
      </c>
      <c r="F49" s="325">
        <f t="shared" si="26"/>
        <v>1630</v>
      </c>
      <c r="G49" s="325">
        <f t="shared" si="26"/>
        <v>171</v>
      </c>
      <c r="H49" s="325">
        <f t="shared" si="26"/>
        <v>475</v>
      </c>
      <c r="I49" s="326">
        <f t="shared" si="26"/>
        <v>2325.3000000000002</v>
      </c>
      <c r="J49" s="325">
        <f t="shared" si="26"/>
        <v>45</v>
      </c>
      <c r="K49" s="325">
        <f t="shared" si="26"/>
        <v>325</v>
      </c>
      <c r="L49" s="325">
        <f t="shared" si="26"/>
        <v>123</v>
      </c>
      <c r="M49" s="325">
        <f t="shared" si="26"/>
        <v>0</v>
      </c>
      <c r="N49" s="327">
        <f t="shared" si="26"/>
        <v>493</v>
      </c>
      <c r="O49" s="325">
        <f t="shared" si="26"/>
        <v>94.3</v>
      </c>
      <c r="P49" s="325">
        <f t="shared" si="26"/>
        <v>1955</v>
      </c>
      <c r="Q49" s="325">
        <f t="shared" si="26"/>
        <v>294</v>
      </c>
      <c r="R49" s="325">
        <f t="shared" si="26"/>
        <v>475</v>
      </c>
      <c r="S49" s="326">
        <f t="shared" si="26"/>
        <v>2818.3</v>
      </c>
      <c r="T49" s="300"/>
      <c r="U49" s="316"/>
    </row>
    <row r="50" spans="1:21" ht="15" customHeight="1">
      <c r="A50" s="301"/>
      <c r="B50" s="299"/>
      <c r="C50" s="301"/>
      <c r="D50" s="317"/>
      <c r="E50" s="318"/>
      <c r="F50" s="318"/>
      <c r="G50" s="318"/>
      <c r="H50" s="318"/>
      <c r="I50" s="318"/>
      <c r="J50" s="318"/>
      <c r="K50" s="318"/>
      <c r="L50" s="318"/>
      <c r="M50" s="318"/>
      <c r="N50" s="318"/>
      <c r="O50" s="318"/>
      <c r="P50" s="318"/>
      <c r="Q50" s="318"/>
      <c r="R50" s="318"/>
      <c r="S50" s="318"/>
      <c r="T50" s="300"/>
    </row>
    <row r="51" spans="1:21" ht="15" customHeight="1">
      <c r="A51" s="301"/>
      <c r="B51" s="466">
        <v>2025</v>
      </c>
      <c r="C51" s="301"/>
      <c r="D51" s="308" t="s">
        <v>183</v>
      </c>
      <c r="E51" s="322">
        <v>50</v>
      </c>
      <c r="F51" s="322">
        <v>0</v>
      </c>
      <c r="G51" s="322">
        <v>0</v>
      </c>
      <c r="H51" s="322">
        <v>0</v>
      </c>
      <c r="I51" s="324">
        <f t="shared" ref="I51:I55" si="27">+SUM(E51:H51)</f>
        <v>50</v>
      </c>
      <c r="J51" s="322">
        <v>200</v>
      </c>
      <c r="K51" s="322">
        <v>0</v>
      </c>
      <c r="L51" s="322">
        <v>0</v>
      </c>
      <c r="M51" s="322">
        <v>0</v>
      </c>
      <c r="N51" s="323">
        <f>+SUM(J51:M51)</f>
        <v>200</v>
      </c>
      <c r="O51" s="322">
        <f t="shared" ref="O51" si="28">+SUM(E51,J51)</f>
        <v>250</v>
      </c>
      <c r="P51" s="322">
        <f t="shared" ref="P51" si="29">+SUM(F51,K51)</f>
        <v>0</v>
      </c>
      <c r="Q51" s="322">
        <f t="shared" ref="Q51" si="30">+SUM(G51,L51)</f>
        <v>0</v>
      </c>
      <c r="R51" s="322">
        <f t="shared" ref="R51" si="31">+SUM(H51,M51)</f>
        <v>0</v>
      </c>
      <c r="S51" s="324">
        <f>+SUM(O51:R51)</f>
        <v>250</v>
      </c>
      <c r="T51" s="300"/>
      <c r="U51" s="316" t="s">
        <v>184</v>
      </c>
    </row>
    <row r="52" spans="1:21" ht="15" customHeight="1">
      <c r="A52" s="301"/>
      <c r="B52" s="466"/>
      <c r="C52" s="301"/>
      <c r="D52" s="301" t="s">
        <v>185</v>
      </c>
      <c r="E52" s="312">
        <v>0</v>
      </c>
      <c r="F52" s="312">
        <v>250</v>
      </c>
      <c r="G52" s="312">
        <v>0</v>
      </c>
      <c r="H52" s="312">
        <v>0</v>
      </c>
      <c r="I52" s="310">
        <f t="shared" si="27"/>
        <v>250</v>
      </c>
      <c r="J52" s="312">
        <v>0</v>
      </c>
      <c r="K52" s="312">
        <v>1000</v>
      </c>
      <c r="L52" s="312">
        <v>0</v>
      </c>
      <c r="M52" s="312">
        <v>0</v>
      </c>
      <c r="N52" s="311">
        <f>+SUM(J52:M52)</f>
        <v>1000</v>
      </c>
      <c r="O52" s="312">
        <v>0</v>
      </c>
      <c r="P52" s="312">
        <f>F52+K52</f>
        <v>1250</v>
      </c>
      <c r="Q52" s="312">
        <v>0</v>
      </c>
      <c r="R52" s="312">
        <f t="shared" ref="R52:R59" si="32">H52+M52</f>
        <v>0</v>
      </c>
      <c r="S52" s="310">
        <f>+SUM(O52:R52)</f>
        <v>1250</v>
      </c>
      <c r="T52" s="300"/>
      <c r="U52" s="300" t="s">
        <v>186</v>
      </c>
    </row>
    <row r="53" spans="1:21" ht="15" customHeight="1">
      <c r="A53" s="301"/>
      <c r="B53" s="466"/>
      <c r="C53" s="301"/>
      <c r="D53" s="301" t="s">
        <v>187</v>
      </c>
      <c r="E53" s="312">
        <v>0</v>
      </c>
      <c r="F53" s="312">
        <v>0</v>
      </c>
      <c r="G53" s="312">
        <v>0</v>
      </c>
      <c r="H53" s="312">
        <v>0</v>
      </c>
      <c r="I53" s="310">
        <f t="shared" si="27"/>
        <v>0</v>
      </c>
      <c r="J53" s="312">
        <v>0</v>
      </c>
      <c r="K53" s="312">
        <v>750</v>
      </c>
      <c r="L53" s="312">
        <v>0</v>
      </c>
      <c r="M53" s="312">
        <v>0</v>
      </c>
      <c r="N53" s="311">
        <f>+SUM(J53:M53)</f>
        <v>750</v>
      </c>
      <c r="O53" s="312">
        <v>0</v>
      </c>
      <c r="P53" s="312">
        <f>F53+K53</f>
        <v>750</v>
      </c>
      <c r="Q53" s="312">
        <v>0</v>
      </c>
      <c r="R53" s="312">
        <f t="shared" si="32"/>
        <v>0</v>
      </c>
      <c r="S53" s="310">
        <f>+SUM(O53:R53)</f>
        <v>750</v>
      </c>
      <c r="T53" s="300"/>
      <c r="U53" s="300" t="s">
        <v>188</v>
      </c>
    </row>
    <row r="54" spans="1:21" ht="15" customHeight="1">
      <c r="A54" s="301"/>
      <c r="B54" s="466"/>
      <c r="C54" s="301"/>
      <c r="D54" s="301" t="s">
        <v>24</v>
      </c>
      <c r="E54" s="312">
        <v>0</v>
      </c>
      <c r="F54" s="312">
        <v>0</v>
      </c>
      <c r="G54" s="312">
        <v>885</v>
      </c>
      <c r="H54" s="312">
        <v>0</v>
      </c>
      <c r="I54" s="310">
        <f t="shared" si="27"/>
        <v>885</v>
      </c>
      <c r="J54" s="312">
        <v>0</v>
      </c>
      <c r="K54" s="312">
        <v>0</v>
      </c>
      <c r="L54" s="312">
        <v>65</v>
      </c>
      <c r="M54" s="312">
        <v>0</v>
      </c>
      <c r="N54" s="311">
        <f t="shared" ref="N54:N55" si="33">+SUM(J54:M54)</f>
        <v>65</v>
      </c>
      <c r="O54" s="312">
        <v>0</v>
      </c>
      <c r="P54" s="312">
        <v>0</v>
      </c>
      <c r="Q54" s="312">
        <f t="shared" ref="Q54:Q59" si="34">G54+L54</f>
        <v>950</v>
      </c>
      <c r="R54" s="312">
        <f t="shared" si="32"/>
        <v>0</v>
      </c>
      <c r="S54" s="310">
        <f t="shared" ref="S54:S55" si="35">+SUM(O54:R54)</f>
        <v>950</v>
      </c>
      <c r="T54" s="300"/>
      <c r="U54" s="392" t="s">
        <v>189</v>
      </c>
    </row>
    <row r="55" spans="1:21" ht="15" customHeight="1">
      <c r="A55" s="301"/>
      <c r="B55" s="466"/>
      <c r="C55" s="301"/>
      <c r="D55" s="301" t="s">
        <v>190</v>
      </c>
      <c r="E55" s="312">
        <v>0</v>
      </c>
      <c r="F55" s="312">
        <v>0</v>
      </c>
      <c r="G55" s="312">
        <v>75</v>
      </c>
      <c r="H55" s="312">
        <v>0</v>
      </c>
      <c r="I55" s="310">
        <f t="shared" si="27"/>
        <v>75</v>
      </c>
      <c r="J55" s="312">
        <v>0</v>
      </c>
      <c r="K55" s="312">
        <v>0</v>
      </c>
      <c r="L55" s="312">
        <v>225</v>
      </c>
      <c r="M55" s="312">
        <v>0</v>
      </c>
      <c r="N55" s="311">
        <f t="shared" si="33"/>
        <v>225</v>
      </c>
      <c r="O55" s="312">
        <v>0</v>
      </c>
      <c r="P55" s="312">
        <v>0</v>
      </c>
      <c r="Q55" s="312">
        <f t="shared" si="34"/>
        <v>300</v>
      </c>
      <c r="R55" s="312">
        <f t="shared" si="32"/>
        <v>0</v>
      </c>
      <c r="S55" s="310">
        <f t="shared" si="35"/>
        <v>300</v>
      </c>
      <c r="T55" s="300"/>
      <c r="U55" s="300" t="s">
        <v>191</v>
      </c>
    </row>
    <row r="56" spans="1:21" ht="15" customHeight="1">
      <c r="A56" s="301"/>
      <c r="B56" s="466"/>
      <c r="C56" s="301"/>
      <c r="D56" s="301" t="s">
        <v>25</v>
      </c>
      <c r="E56" s="312">
        <v>0</v>
      </c>
      <c r="F56" s="312">
        <v>0</v>
      </c>
      <c r="G56" s="312">
        <v>0</v>
      </c>
      <c r="H56" s="312">
        <v>310</v>
      </c>
      <c r="I56" s="310">
        <f>+SUM(E56:H56)</f>
        <v>310</v>
      </c>
      <c r="J56" s="312">
        <v>0</v>
      </c>
      <c r="K56" s="312">
        <v>0</v>
      </c>
      <c r="L56" s="312">
        <v>0</v>
      </c>
      <c r="M56" s="312">
        <v>0</v>
      </c>
      <c r="N56" s="311">
        <f>+SUM(J56:M56)</f>
        <v>0</v>
      </c>
      <c r="O56" s="312">
        <f t="shared" ref="O56:P59" si="36">E56+J56</f>
        <v>0</v>
      </c>
      <c r="P56" s="312">
        <f t="shared" si="36"/>
        <v>0</v>
      </c>
      <c r="Q56" s="312">
        <f t="shared" si="34"/>
        <v>0</v>
      </c>
      <c r="R56" s="312">
        <f t="shared" si="32"/>
        <v>310</v>
      </c>
      <c r="S56" s="310">
        <f>+SUM(O56:R56)</f>
        <v>310</v>
      </c>
      <c r="T56" s="300"/>
    </row>
    <row r="57" spans="1:21" ht="15" customHeight="1">
      <c r="A57" s="301"/>
      <c r="B57" s="466"/>
      <c r="C57" s="301"/>
      <c r="D57" s="301" t="s">
        <v>192</v>
      </c>
      <c r="E57" s="312">
        <v>0</v>
      </c>
      <c r="F57" s="312">
        <v>0</v>
      </c>
      <c r="G57" s="312">
        <v>0</v>
      </c>
      <c r="H57" s="312">
        <v>0</v>
      </c>
      <c r="I57" s="310">
        <f>+SUM(E57:H57)</f>
        <v>0</v>
      </c>
      <c r="J57" s="312">
        <v>0</v>
      </c>
      <c r="K57" s="312">
        <v>0</v>
      </c>
      <c r="L57" s="312">
        <v>0</v>
      </c>
      <c r="M57" s="312">
        <v>275</v>
      </c>
      <c r="N57" s="311">
        <f>+SUM(J57:M57)</f>
        <v>275</v>
      </c>
      <c r="O57" s="312">
        <f t="shared" ref="O57" si="37">E57+J57</f>
        <v>0</v>
      </c>
      <c r="P57" s="312">
        <f t="shared" ref="P57" si="38">F57+K57</f>
        <v>0</v>
      </c>
      <c r="Q57" s="312">
        <f t="shared" si="34"/>
        <v>0</v>
      </c>
      <c r="R57" s="312">
        <f t="shared" si="32"/>
        <v>275</v>
      </c>
      <c r="S57" s="310">
        <f>+SUM(O57:R57)</f>
        <v>275</v>
      </c>
      <c r="T57" s="300"/>
      <c r="U57" s="300" t="s">
        <v>193</v>
      </c>
    </row>
    <row r="58" spans="1:21" ht="15" customHeight="1">
      <c r="A58" s="301"/>
      <c r="B58" s="466"/>
      <c r="C58" s="301"/>
      <c r="D58" s="301" t="s">
        <v>194</v>
      </c>
      <c r="E58" s="312">
        <v>0</v>
      </c>
      <c r="F58" s="312">
        <v>0</v>
      </c>
      <c r="G58" s="312">
        <v>0</v>
      </c>
      <c r="H58" s="312">
        <v>155</v>
      </c>
      <c r="I58" s="310">
        <f>+SUM(E58:H58)</f>
        <v>155</v>
      </c>
      <c r="J58" s="312">
        <v>0</v>
      </c>
      <c r="K58" s="312">
        <v>0</v>
      </c>
      <c r="L58" s="312">
        <v>0</v>
      </c>
      <c r="M58" s="312">
        <v>160</v>
      </c>
      <c r="N58" s="311">
        <f>+SUM(J58:M58)</f>
        <v>160</v>
      </c>
      <c r="O58" s="312">
        <f t="shared" si="36"/>
        <v>0</v>
      </c>
      <c r="P58" s="312">
        <f t="shared" si="36"/>
        <v>0</v>
      </c>
      <c r="Q58" s="312">
        <f t="shared" si="34"/>
        <v>0</v>
      </c>
      <c r="R58" s="312">
        <f t="shared" si="32"/>
        <v>315</v>
      </c>
      <c r="S58" s="310">
        <f>+SUM(O58:R58)</f>
        <v>315</v>
      </c>
      <c r="T58" s="300"/>
      <c r="U58" s="392" t="s">
        <v>195</v>
      </c>
    </row>
    <row r="59" spans="1:21" ht="15" customHeight="1">
      <c r="A59" s="301"/>
      <c r="B59" s="466"/>
      <c r="C59" s="301"/>
      <c r="D59" s="301" t="s">
        <v>196</v>
      </c>
      <c r="E59" s="312">
        <v>0</v>
      </c>
      <c r="F59" s="312">
        <v>0</v>
      </c>
      <c r="G59" s="312">
        <v>0</v>
      </c>
      <c r="H59" s="312">
        <v>240</v>
      </c>
      <c r="I59" s="310">
        <f>+SUM(E59:H59)</f>
        <v>240</v>
      </c>
      <c r="J59" s="312">
        <v>0</v>
      </c>
      <c r="K59" s="312">
        <v>0</v>
      </c>
      <c r="L59" s="312">
        <v>0</v>
      </c>
      <c r="M59" s="312">
        <v>60</v>
      </c>
      <c r="N59" s="311">
        <f>+SUM(J59:M59)</f>
        <v>60</v>
      </c>
      <c r="O59" s="312">
        <f t="shared" si="36"/>
        <v>0</v>
      </c>
      <c r="P59" s="312">
        <f t="shared" si="36"/>
        <v>0</v>
      </c>
      <c r="Q59" s="312">
        <f t="shared" si="34"/>
        <v>0</v>
      </c>
      <c r="R59" s="312">
        <f t="shared" si="32"/>
        <v>300</v>
      </c>
      <c r="S59" s="310">
        <f>+SUM(O59:R59)</f>
        <v>300</v>
      </c>
      <c r="T59" s="300"/>
      <c r="U59" s="392" t="s">
        <v>197</v>
      </c>
    </row>
    <row r="60" spans="1:21" ht="15" customHeight="1">
      <c r="A60" s="301"/>
      <c r="B60" s="466"/>
      <c r="C60" s="301"/>
      <c r="D60" s="315" t="s">
        <v>140</v>
      </c>
      <c r="E60" s="325">
        <f t="shared" ref="E60:S60" si="39">+SUM(E51:E59)</f>
        <v>50</v>
      </c>
      <c r="F60" s="325">
        <f t="shared" si="39"/>
        <v>250</v>
      </c>
      <c r="G60" s="325">
        <f t="shared" si="39"/>
        <v>960</v>
      </c>
      <c r="H60" s="325">
        <f t="shared" si="39"/>
        <v>705</v>
      </c>
      <c r="I60" s="326">
        <f t="shared" si="39"/>
        <v>1965</v>
      </c>
      <c r="J60" s="325">
        <f t="shared" si="39"/>
        <v>200</v>
      </c>
      <c r="K60" s="325">
        <f t="shared" si="39"/>
        <v>1750</v>
      </c>
      <c r="L60" s="325">
        <f t="shared" si="39"/>
        <v>290</v>
      </c>
      <c r="M60" s="325">
        <f t="shared" si="39"/>
        <v>495</v>
      </c>
      <c r="N60" s="327">
        <f t="shared" si="39"/>
        <v>2735</v>
      </c>
      <c r="O60" s="325">
        <f t="shared" si="39"/>
        <v>250</v>
      </c>
      <c r="P60" s="325">
        <f t="shared" si="39"/>
        <v>2000</v>
      </c>
      <c r="Q60" s="325">
        <f t="shared" si="39"/>
        <v>1250</v>
      </c>
      <c r="R60" s="325">
        <f t="shared" si="39"/>
        <v>1200</v>
      </c>
      <c r="S60" s="326">
        <f t="shared" si="39"/>
        <v>4700</v>
      </c>
      <c r="T60" s="300"/>
      <c r="U60" s="316"/>
    </row>
    <row r="61" spans="1:21" ht="15" customHeight="1">
      <c r="A61" s="301"/>
      <c r="B61" s="301"/>
      <c r="C61" s="301"/>
      <c r="D61" s="301"/>
      <c r="E61" s="301"/>
      <c r="F61" s="301"/>
      <c r="G61" s="301"/>
      <c r="H61" s="301"/>
      <c r="I61" s="301"/>
      <c r="J61" s="301"/>
      <c r="K61" s="301"/>
      <c r="L61" s="301"/>
      <c r="M61" s="301"/>
      <c r="N61" s="301"/>
      <c r="O61" s="301"/>
      <c r="P61" s="301"/>
      <c r="Q61" s="301"/>
      <c r="R61" s="301"/>
      <c r="S61" s="301"/>
      <c r="T61" s="300"/>
    </row>
    <row r="62" spans="1:21" ht="15" customHeight="1">
      <c r="A62" s="301"/>
      <c r="B62" s="466">
        <v>2026</v>
      </c>
      <c r="C62" s="301"/>
      <c r="D62" s="308" t="s">
        <v>198</v>
      </c>
      <c r="E62" s="428">
        <v>0</v>
      </c>
      <c r="F62" s="428">
        <v>0</v>
      </c>
      <c r="G62" s="428">
        <v>0</v>
      </c>
      <c r="H62" s="428">
        <v>0</v>
      </c>
      <c r="I62" s="324">
        <f t="shared" ref="I62" si="40">+SUM(E62:H62)</f>
        <v>0</v>
      </c>
      <c r="J62" s="428">
        <v>500</v>
      </c>
      <c r="K62" s="428">
        <v>0</v>
      </c>
      <c r="L62" s="428">
        <v>0</v>
      </c>
      <c r="M62" s="428">
        <v>0</v>
      </c>
      <c r="N62" s="323">
        <f>+SUM(J62:M62)</f>
        <v>500</v>
      </c>
      <c r="O62" s="322">
        <f t="shared" ref="O62" si="41">+SUM(E62,J62)</f>
        <v>500</v>
      </c>
      <c r="P62" s="322">
        <f>+SUM(F62,K62)</f>
        <v>0</v>
      </c>
      <c r="Q62" s="322">
        <f>+SUM(G62,L62)</f>
        <v>0</v>
      </c>
      <c r="R62" s="322">
        <f>+SUM(H62,M62)</f>
        <v>0</v>
      </c>
      <c r="S62" s="324">
        <f>+SUM(O62:R62)</f>
        <v>500</v>
      </c>
      <c r="T62" s="300"/>
      <c r="U62" s="316" t="s">
        <v>556</v>
      </c>
    </row>
    <row r="63" spans="1:21" ht="15" customHeight="1">
      <c r="A63" s="301"/>
      <c r="B63" s="466"/>
      <c r="C63" s="301"/>
      <c r="D63" s="301" t="s">
        <v>199</v>
      </c>
      <c r="E63" s="301">
        <v>250</v>
      </c>
      <c r="F63" s="312">
        <v>0</v>
      </c>
      <c r="G63" s="312">
        <v>0</v>
      </c>
      <c r="H63" s="312">
        <v>0</v>
      </c>
      <c r="I63" s="426">
        <f t="shared" ref="I63:I64" si="42">+SUM(E63:H63)</f>
        <v>250</v>
      </c>
      <c r="J63" s="312">
        <v>0</v>
      </c>
      <c r="K63" s="312">
        <v>0</v>
      </c>
      <c r="L63" s="312">
        <v>0</v>
      </c>
      <c r="M63" s="312">
        <v>0</v>
      </c>
      <c r="N63" s="427">
        <f>+SUM(J63:M63)</f>
        <v>0</v>
      </c>
      <c r="O63" s="312">
        <f>E63+J63</f>
        <v>250</v>
      </c>
      <c r="P63" s="312">
        <f t="shared" ref="P63:P64" si="43">F63+K63</f>
        <v>0</v>
      </c>
      <c r="Q63" s="312">
        <f t="shared" ref="Q63:Q64" si="44">G63+L63</f>
        <v>0</v>
      </c>
      <c r="R63" s="312">
        <f>H63+M63</f>
        <v>0</v>
      </c>
      <c r="S63" s="426">
        <f>+SUM(O63:R63)</f>
        <v>250</v>
      </c>
      <c r="T63" s="300"/>
    </row>
    <row r="64" spans="1:21" ht="15" customHeight="1">
      <c r="A64" s="301"/>
      <c r="B64" s="466"/>
      <c r="C64" s="301"/>
      <c r="D64" s="301" t="s">
        <v>200</v>
      </c>
      <c r="E64" s="312">
        <v>0</v>
      </c>
      <c r="F64" s="312">
        <v>0</v>
      </c>
      <c r="G64" s="312">
        <v>0</v>
      </c>
      <c r="H64" s="312">
        <v>0</v>
      </c>
      <c r="I64" s="426">
        <f t="shared" si="42"/>
        <v>0</v>
      </c>
      <c r="J64" s="429">
        <v>500</v>
      </c>
      <c r="K64" s="312">
        <v>0</v>
      </c>
      <c r="L64" s="312">
        <v>0</v>
      </c>
      <c r="M64" s="312">
        <v>0</v>
      </c>
      <c r="N64" s="427">
        <f>+SUM(J64:M64)</f>
        <v>500</v>
      </c>
      <c r="O64" s="312">
        <f t="shared" ref="O64" si="45">E64+J64</f>
        <v>500</v>
      </c>
      <c r="P64" s="312">
        <f t="shared" si="43"/>
        <v>0</v>
      </c>
      <c r="Q64" s="312">
        <f t="shared" si="44"/>
        <v>0</v>
      </c>
      <c r="R64" s="312">
        <f t="shared" ref="R64" si="46">H64+M64</f>
        <v>0</v>
      </c>
      <c r="S64" s="426">
        <f>+SUM(O64:R64)</f>
        <v>500</v>
      </c>
      <c r="T64" s="300"/>
      <c r="U64" s="300" t="s">
        <v>201</v>
      </c>
    </row>
    <row r="65" spans="1:21" ht="15" customHeight="1">
      <c r="A65" s="301"/>
      <c r="C65" s="301"/>
      <c r="D65" s="315" t="s">
        <v>140</v>
      </c>
      <c r="E65" s="325">
        <f>+SUM(E62:E64)</f>
        <v>250</v>
      </c>
      <c r="F65" s="325">
        <f t="shared" ref="F65:H65" si="47">+SUM(F62:F64)</f>
        <v>0</v>
      </c>
      <c r="G65" s="325">
        <f t="shared" si="47"/>
        <v>0</v>
      </c>
      <c r="H65" s="325">
        <f t="shared" si="47"/>
        <v>0</v>
      </c>
      <c r="I65" s="326">
        <f t="shared" ref="I65" si="48">+SUM(I62:I64)</f>
        <v>250</v>
      </c>
      <c r="J65" s="325">
        <f t="shared" ref="J65" si="49">+SUM(J62:J64)</f>
        <v>1000</v>
      </c>
      <c r="K65" s="325">
        <f t="shared" ref="K65" si="50">+SUM(K62:K64)</f>
        <v>0</v>
      </c>
      <c r="L65" s="325">
        <f t="shared" ref="L65" si="51">+SUM(L62:L64)</f>
        <v>0</v>
      </c>
      <c r="M65" s="325">
        <f t="shared" ref="M65" si="52">+SUM(M62:M64)</f>
        <v>0</v>
      </c>
      <c r="N65" s="327">
        <f t="shared" ref="N65" si="53">+SUM(N62:N64)</f>
        <v>1000</v>
      </c>
      <c r="O65" s="325">
        <f t="shared" ref="O65" si="54">+SUM(O62:O64)</f>
        <v>1250</v>
      </c>
      <c r="P65" s="325">
        <f t="shared" ref="P65" si="55">+SUM(P62:P64)</f>
        <v>0</v>
      </c>
      <c r="Q65" s="325">
        <f t="shared" ref="Q65" si="56">+SUM(Q62:Q64)</f>
        <v>0</v>
      </c>
      <c r="R65" s="325">
        <f t="shared" ref="R65" si="57">+SUM(R62:R64)</f>
        <v>0</v>
      </c>
      <c r="S65" s="326">
        <f t="shared" ref="S65" si="58">+SUM(S62:S64)</f>
        <v>1250</v>
      </c>
      <c r="T65" s="300"/>
      <c r="U65" s="316"/>
    </row>
    <row r="66" spans="1:21" ht="15" customHeight="1">
      <c r="A66" s="301"/>
      <c r="C66" s="301"/>
      <c r="D66" s="301"/>
      <c r="E66" s="301"/>
      <c r="F66" s="301"/>
      <c r="G66" s="301"/>
      <c r="H66" s="301"/>
      <c r="I66" s="301"/>
      <c r="J66" s="301"/>
      <c r="K66" s="301"/>
      <c r="L66" s="301"/>
      <c r="M66" s="301"/>
      <c r="N66" s="301"/>
      <c r="O66" s="301"/>
      <c r="P66" s="301"/>
      <c r="Q66" s="301"/>
      <c r="R66" s="301"/>
      <c r="S66" s="301"/>
      <c r="T66" s="300"/>
    </row>
    <row r="67" spans="1:21" ht="15" customHeight="1">
      <c r="A67" s="301"/>
      <c r="C67" s="301"/>
      <c r="D67" s="301"/>
      <c r="E67" s="301"/>
      <c r="F67" s="301"/>
      <c r="G67" s="301"/>
      <c r="H67" s="301"/>
      <c r="I67" s="301"/>
      <c r="J67" s="301"/>
      <c r="K67" s="301"/>
      <c r="L67" s="301"/>
      <c r="M67" s="301"/>
      <c r="N67" s="301"/>
      <c r="O67" s="301"/>
      <c r="P67" s="301"/>
      <c r="Q67" s="301"/>
      <c r="R67" s="301"/>
      <c r="S67" s="301"/>
      <c r="T67" s="300"/>
    </row>
    <row r="68" spans="1:21" s="320" customFormat="1" ht="15" customHeight="1">
      <c r="A68" s="305"/>
      <c r="B68" s="300"/>
      <c r="C68" s="305"/>
      <c r="D68" s="305" t="s">
        <v>202</v>
      </c>
      <c r="E68" s="325">
        <f>+SUM(E19,E11,E30,E39,E49,E60,E65)</f>
        <v>1545.3</v>
      </c>
      <c r="F68" s="325">
        <f t="shared" ref="F68:S68" si="59">+SUM(F19,F11,F30,F39,F49,F60,F65)</f>
        <v>2819</v>
      </c>
      <c r="G68" s="325">
        <f t="shared" si="59"/>
        <v>5144</v>
      </c>
      <c r="H68" s="325">
        <f t="shared" si="59"/>
        <v>3334</v>
      </c>
      <c r="I68" s="326">
        <f>+SUM(I19,I11,I30,I39,I49,I60,I65)</f>
        <v>12842.3</v>
      </c>
      <c r="J68" s="325">
        <f t="shared" si="59"/>
        <v>2765</v>
      </c>
      <c r="K68" s="325">
        <f t="shared" si="59"/>
        <v>2378</v>
      </c>
      <c r="L68" s="325">
        <f t="shared" si="59"/>
        <v>1728</v>
      </c>
      <c r="M68" s="325">
        <f t="shared" si="59"/>
        <v>1730</v>
      </c>
      <c r="N68" s="327">
        <f t="shared" si="59"/>
        <v>8601</v>
      </c>
      <c r="O68" s="325">
        <f t="shared" si="59"/>
        <v>4310.3</v>
      </c>
      <c r="P68" s="325">
        <f t="shared" si="59"/>
        <v>5197</v>
      </c>
      <c r="Q68" s="325">
        <f t="shared" si="59"/>
        <v>6872</v>
      </c>
      <c r="R68" s="325">
        <f t="shared" si="59"/>
        <v>5064</v>
      </c>
      <c r="S68" s="326">
        <f t="shared" si="59"/>
        <v>21443.3</v>
      </c>
    </row>
    <row r="71" spans="1:21" ht="15" customHeight="1">
      <c r="S71" s="391"/>
    </row>
    <row r="72" spans="1:21" ht="15" customHeight="1">
      <c r="S72" s="391"/>
    </row>
  </sheetData>
  <sheetProtection sheet="1" objects="1" scenarios="1" formatCells="0" formatColumns="0" formatRows="0"/>
  <mergeCells count="7">
    <mergeCell ref="B62:B64"/>
    <mergeCell ref="B51:B60"/>
    <mergeCell ref="B4:B11"/>
    <mergeCell ref="B13:B19"/>
    <mergeCell ref="B21:B30"/>
    <mergeCell ref="B32:B39"/>
    <mergeCell ref="B41:B49"/>
  </mergeCells>
  <pageMargins left="0.7" right="0.7" top="0.75" bottom="0.75" header="0.3" footer="0.3"/>
  <pageSetup scale="3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BB7B-379F-4866-BEAA-B00080271C89}">
  <sheetPr>
    <pageSetUpPr fitToPage="1"/>
  </sheetPr>
  <dimension ref="B1:K87"/>
  <sheetViews>
    <sheetView topLeftCell="A6" zoomScale="85" zoomScaleNormal="85" workbookViewId="0">
      <selection activeCell="D90" sqref="D90"/>
    </sheetView>
  </sheetViews>
  <sheetFormatPr defaultColWidth="111" defaultRowHeight="15.5"/>
  <cols>
    <col min="1" max="1" width="2.453125" style="5" customWidth="1"/>
    <col min="2" max="2" width="4" style="5" bestFit="1" customWidth="1"/>
    <col min="3" max="3" width="30.81640625" style="5" customWidth="1"/>
    <col min="4" max="4" width="48.54296875" style="5" bestFit="1" customWidth="1"/>
    <col min="5" max="6" width="20.81640625" style="5" customWidth="1"/>
    <col min="7" max="7" width="80.81640625" style="5" customWidth="1"/>
    <col min="8" max="8" width="20.81640625" style="5" customWidth="1"/>
    <col min="9" max="9" width="4" style="5" customWidth="1"/>
    <col min="10" max="10" width="17.1796875" style="5" customWidth="1"/>
    <col min="11" max="11" width="14" style="5" customWidth="1"/>
    <col min="12" max="12" width="8.1796875" style="5" customWidth="1"/>
    <col min="13" max="13" width="22.81640625" style="5" customWidth="1"/>
    <col min="14" max="16384" width="111" style="5"/>
  </cols>
  <sheetData>
    <row r="1" spans="3:10" ht="15" customHeight="1">
      <c r="C1" s="9" t="s">
        <v>0</v>
      </c>
      <c r="D1" s="9"/>
      <c r="E1" s="9"/>
      <c r="F1" s="9"/>
      <c r="G1" s="9"/>
      <c r="H1" s="9"/>
    </row>
    <row r="2" spans="3:10" ht="15" customHeight="1">
      <c r="C2" s="9" t="s">
        <v>203</v>
      </c>
      <c r="D2" s="9"/>
      <c r="E2" s="9"/>
      <c r="F2" s="9"/>
      <c r="G2" s="9"/>
      <c r="H2" s="9"/>
    </row>
    <row r="3" spans="3:10" ht="15" customHeight="1">
      <c r="C3" s="9"/>
      <c r="D3" s="9"/>
      <c r="E3" s="9"/>
      <c r="F3" s="9"/>
      <c r="G3" s="9"/>
      <c r="H3" s="9"/>
    </row>
    <row r="4" spans="3:10" ht="15" customHeight="1">
      <c r="C4" s="216" t="s">
        <v>204</v>
      </c>
      <c r="D4" s="216"/>
      <c r="E4" s="1"/>
      <c r="F4" s="1"/>
      <c r="G4" s="1"/>
      <c r="H4" s="1"/>
    </row>
    <row r="5" spans="3:10" ht="15.75" customHeight="1">
      <c r="C5" s="476" t="s">
        <v>205</v>
      </c>
      <c r="D5" s="476"/>
      <c r="E5" s="476"/>
      <c r="F5" s="476"/>
      <c r="G5" s="476"/>
      <c r="H5" s="476"/>
    </row>
    <row r="6" spans="3:10" ht="30" customHeight="1">
      <c r="C6" s="217" t="s">
        <v>206</v>
      </c>
      <c r="D6" s="218" t="s">
        <v>207</v>
      </c>
      <c r="E6" s="218" t="s">
        <v>208</v>
      </c>
      <c r="F6" s="218" t="s">
        <v>209</v>
      </c>
      <c r="G6" s="217" t="s">
        <v>210</v>
      </c>
      <c r="H6" s="218" t="s">
        <v>211</v>
      </c>
      <c r="J6" s="27"/>
    </row>
    <row r="7" spans="3:10" s="27" customFormat="1">
      <c r="C7" s="245" t="s">
        <v>212</v>
      </c>
      <c r="D7" s="245" t="s">
        <v>213</v>
      </c>
      <c r="E7" s="242" t="s">
        <v>214</v>
      </c>
      <c r="F7" s="242" t="s">
        <v>215</v>
      </c>
      <c r="G7" s="250" t="s">
        <v>216</v>
      </c>
      <c r="H7" s="266">
        <v>0.86780000000000002</v>
      </c>
    </row>
    <row r="8" spans="3:10" s="27" customFormat="1">
      <c r="C8" s="246" t="s">
        <v>217</v>
      </c>
      <c r="D8" s="246" t="s">
        <v>218</v>
      </c>
      <c r="E8" s="248" t="s">
        <v>219</v>
      </c>
      <c r="F8" s="249" t="s">
        <v>220</v>
      </c>
      <c r="G8" s="247" t="s">
        <v>221</v>
      </c>
      <c r="H8" s="267">
        <v>1</v>
      </c>
    </row>
    <row r="9" spans="3:10" s="27" customFormat="1">
      <c r="C9" s="245" t="s">
        <v>14</v>
      </c>
      <c r="D9" s="245" t="s">
        <v>222</v>
      </c>
      <c r="E9" s="242" t="s">
        <v>223</v>
      </c>
      <c r="F9" s="242" t="s">
        <v>224</v>
      </c>
      <c r="G9" s="250" t="s">
        <v>225</v>
      </c>
      <c r="H9" s="266">
        <v>0.82420000000000004</v>
      </c>
    </row>
    <row r="10" spans="3:10" s="27" customFormat="1">
      <c r="C10" s="246" t="s">
        <v>226</v>
      </c>
      <c r="D10" s="246" t="s">
        <v>227</v>
      </c>
      <c r="E10" s="248" t="s">
        <v>228</v>
      </c>
      <c r="F10" s="249" t="s">
        <v>229</v>
      </c>
      <c r="G10" s="247" t="s">
        <v>230</v>
      </c>
      <c r="H10" s="267">
        <v>1</v>
      </c>
    </row>
    <row r="11" spans="3:10" s="27" customFormat="1">
      <c r="C11" s="245" t="s">
        <v>16</v>
      </c>
      <c r="D11" s="245" t="s">
        <v>231</v>
      </c>
      <c r="E11" s="242" t="s">
        <v>232</v>
      </c>
      <c r="F11" s="242" t="s">
        <v>233</v>
      </c>
      <c r="G11" s="250" t="s">
        <v>234</v>
      </c>
      <c r="H11" s="266">
        <v>0.82420000000000004</v>
      </c>
    </row>
    <row r="12" spans="3:10" s="27" customFormat="1">
      <c r="C12" s="246" t="s">
        <v>17</v>
      </c>
      <c r="D12" s="246" t="s">
        <v>235</v>
      </c>
      <c r="E12" s="248" t="s">
        <v>236</v>
      </c>
      <c r="F12" s="249" t="s">
        <v>237</v>
      </c>
      <c r="G12" s="247" t="s">
        <v>238</v>
      </c>
      <c r="H12" s="267">
        <v>1</v>
      </c>
    </row>
    <row r="13" spans="3:10" s="27" customFormat="1">
      <c r="C13" s="245" t="s">
        <v>18</v>
      </c>
      <c r="D13" s="245" t="s">
        <v>239</v>
      </c>
      <c r="E13" s="242" t="s">
        <v>240</v>
      </c>
      <c r="F13" s="242" t="s">
        <v>241</v>
      </c>
      <c r="G13" s="250" t="s">
        <v>242</v>
      </c>
      <c r="H13" s="266">
        <v>0.82420000000000004</v>
      </c>
    </row>
    <row r="14" spans="3:10" s="27" customFormat="1">
      <c r="C14" s="246" t="s">
        <v>19</v>
      </c>
      <c r="D14" s="246" t="s">
        <v>243</v>
      </c>
      <c r="E14" s="248" t="s">
        <v>244</v>
      </c>
      <c r="F14" s="249" t="s">
        <v>245</v>
      </c>
      <c r="G14" s="247" t="s">
        <v>246</v>
      </c>
      <c r="H14" s="267">
        <v>0.82420000000000004</v>
      </c>
    </row>
    <row r="15" spans="3:10" s="27" customFormat="1">
      <c r="C15" s="245" t="s">
        <v>20</v>
      </c>
      <c r="D15" s="245" t="s">
        <v>247</v>
      </c>
      <c r="E15" s="242" t="s">
        <v>248</v>
      </c>
      <c r="F15" s="242">
        <v>2038</v>
      </c>
      <c r="G15" s="250" t="s">
        <v>249</v>
      </c>
      <c r="H15" s="266">
        <v>1</v>
      </c>
    </row>
    <row r="16" spans="3:10" s="27" customFormat="1">
      <c r="C16" s="246" t="s">
        <v>250</v>
      </c>
      <c r="D16" s="246" t="s">
        <v>251</v>
      </c>
      <c r="E16" s="248" t="s">
        <v>236</v>
      </c>
      <c r="F16" s="249" t="s">
        <v>252</v>
      </c>
      <c r="G16" s="247" t="s">
        <v>253</v>
      </c>
      <c r="H16" s="267">
        <v>1</v>
      </c>
    </row>
    <row r="17" spans="3:8" s="27" customFormat="1">
      <c r="C17" s="245" t="s">
        <v>254</v>
      </c>
      <c r="D17" s="245" t="s">
        <v>227</v>
      </c>
      <c r="E17" s="242" t="s">
        <v>255</v>
      </c>
      <c r="F17" s="242" t="s">
        <v>256</v>
      </c>
      <c r="G17" s="250" t="s">
        <v>257</v>
      </c>
      <c r="H17" s="266">
        <v>1</v>
      </c>
    </row>
    <row r="18" spans="3:8" s="27" customFormat="1">
      <c r="C18" s="246" t="s">
        <v>23</v>
      </c>
      <c r="D18" s="246" t="s">
        <v>258</v>
      </c>
      <c r="E18" s="248" t="s">
        <v>259</v>
      </c>
      <c r="F18" s="249" t="s">
        <v>224</v>
      </c>
      <c r="G18" s="247" t="s">
        <v>260</v>
      </c>
      <c r="H18" s="267">
        <v>0.82420000000000004</v>
      </c>
    </row>
    <row r="19" spans="3:8" s="27" customFormat="1">
      <c r="C19" s="245" t="s">
        <v>27</v>
      </c>
      <c r="D19" s="245" t="s">
        <v>231</v>
      </c>
      <c r="E19" s="242" t="s">
        <v>261</v>
      </c>
      <c r="F19" s="242">
        <v>2032</v>
      </c>
      <c r="G19" s="250" t="s">
        <v>262</v>
      </c>
      <c r="H19" s="266">
        <v>0.86209999999999998</v>
      </c>
    </row>
    <row r="20" spans="3:8" s="27" customFormat="1">
      <c r="C20" s="246" t="s">
        <v>263</v>
      </c>
      <c r="D20" s="246" t="s">
        <v>264</v>
      </c>
      <c r="E20" s="248" t="s">
        <v>265</v>
      </c>
      <c r="F20" s="249" t="s">
        <v>266</v>
      </c>
      <c r="G20" s="247" t="s">
        <v>267</v>
      </c>
      <c r="H20" s="267">
        <v>1</v>
      </c>
    </row>
    <row r="21" spans="3:8" s="27" customFormat="1">
      <c r="C21" s="245" t="s">
        <v>268</v>
      </c>
      <c r="D21" s="245" t="s">
        <v>269</v>
      </c>
      <c r="E21" s="242" t="s">
        <v>270</v>
      </c>
      <c r="F21" s="242" t="s">
        <v>271</v>
      </c>
      <c r="G21" s="250" t="s">
        <v>272</v>
      </c>
      <c r="H21" s="266">
        <v>1</v>
      </c>
    </row>
    <row r="22" spans="3:8" s="27" customFormat="1">
      <c r="C22" s="246" t="s">
        <v>29</v>
      </c>
      <c r="D22" s="246" t="s">
        <v>273</v>
      </c>
      <c r="E22" s="248" t="s">
        <v>274</v>
      </c>
      <c r="F22" s="249">
        <v>2029</v>
      </c>
      <c r="G22" s="247" t="s">
        <v>275</v>
      </c>
      <c r="H22" s="267">
        <v>1</v>
      </c>
    </row>
    <row r="23" spans="3:8" s="27" customFormat="1">
      <c r="C23" s="245" t="s">
        <v>30</v>
      </c>
      <c r="D23" s="245" t="s">
        <v>276</v>
      </c>
      <c r="E23" s="242" t="s">
        <v>277</v>
      </c>
      <c r="F23" s="242" t="s">
        <v>278</v>
      </c>
      <c r="G23" s="250" t="s">
        <v>279</v>
      </c>
      <c r="H23" s="266">
        <v>0.85299999999999998</v>
      </c>
    </row>
    <row r="24" spans="3:8" s="27" customFormat="1">
      <c r="C24" s="246" t="s">
        <v>280</v>
      </c>
      <c r="D24" s="246" t="s">
        <v>281</v>
      </c>
      <c r="E24" s="248" t="s">
        <v>244</v>
      </c>
      <c r="F24" s="249" t="s">
        <v>224</v>
      </c>
      <c r="G24" s="247" t="s">
        <v>282</v>
      </c>
      <c r="H24" s="267">
        <v>0.82420000000000004</v>
      </c>
    </row>
    <row r="25" spans="3:8" s="27" customFormat="1">
      <c r="C25" s="245" t="s">
        <v>32</v>
      </c>
      <c r="D25" s="245" t="s">
        <v>276</v>
      </c>
      <c r="E25" s="242" t="s">
        <v>244</v>
      </c>
      <c r="F25" s="242">
        <v>2033</v>
      </c>
      <c r="G25" s="250" t="s">
        <v>262</v>
      </c>
      <c r="H25" s="266">
        <v>0.82420000000000004</v>
      </c>
    </row>
    <row r="26" spans="3:8" s="27" customFormat="1">
      <c r="C26" s="246" t="s">
        <v>283</v>
      </c>
      <c r="D26" s="246" t="s">
        <v>284</v>
      </c>
      <c r="E26" s="248" t="s">
        <v>248</v>
      </c>
      <c r="F26" s="249">
        <v>2038</v>
      </c>
      <c r="G26" s="247" t="s">
        <v>285</v>
      </c>
      <c r="H26" s="267">
        <v>1</v>
      </c>
    </row>
    <row r="27" spans="3:8" s="27" customFormat="1">
      <c r="C27" s="245" t="s">
        <v>286</v>
      </c>
      <c r="D27" s="245" t="s">
        <v>287</v>
      </c>
      <c r="E27" s="242" t="s">
        <v>255</v>
      </c>
      <c r="F27" s="242">
        <v>2035</v>
      </c>
      <c r="G27" s="250" t="s">
        <v>288</v>
      </c>
      <c r="H27" s="266">
        <v>1</v>
      </c>
    </row>
    <row r="28" spans="3:8" s="27" customFormat="1">
      <c r="C28" s="246" t="s">
        <v>289</v>
      </c>
      <c r="D28" s="246" t="s">
        <v>290</v>
      </c>
      <c r="E28" s="248" t="s">
        <v>248</v>
      </c>
      <c r="F28" s="249">
        <v>2038</v>
      </c>
      <c r="G28" s="247" t="s">
        <v>291</v>
      </c>
      <c r="H28" s="267">
        <v>1</v>
      </c>
    </row>
    <row r="29" spans="3:8" s="27" customFormat="1">
      <c r="C29" s="245" t="s">
        <v>36</v>
      </c>
      <c r="D29" s="245" t="s">
        <v>292</v>
      </c>
      <c r="E29" s="242" t="s">
        <v>236</v>
      </c>
      <c r="F29" s="242" t="s">
        <v>293</v>
      </c>
      <c r="G29" s="250" t="s">
        <v>294</v>
      </c>
      <c r="H29" s="266">
        <v>1</v>
      </c>
    </row>
    <row r="30" spans="3:8" s="27" customFormat="1">
      <c r="C30" s="246" t="s">
        <v>37</v>
      </c>
      <c r="D30" s="246" t="s">
        <v>295</v>
      </c>
      <c r="E30" s="248" t="s">
        <v>255</v>
      </c>
      <c r="F30" s="249" t="s">
        <v>296</v>
      </c>
      <c r="G30" s="247" t="s">
        <v>297</v>
      </c>
      <c r="H30" s="267">
        <v>1</v>
      </c>
    </row>
    <row r="31" spans="3:8" s="27" customFormat="1">
      <c r="C31" s="245" t="s">
        <v>169</v>
      </c>
      <c r="D31" s="245" t="s">
        <v>298</v>
      </c>
      <c r="E31" s="242" t="s">
        <v>255</v>
      </c>
      <c r="F31" s="242" t="s">
        <v>299</v>
      </c>
      <c r="G31" s="250" t="s">
        <v>300</v>
      </c>
      <c r="H31" s="266">
        <v>1</v>
      </c>
    </row>
    <row r="32" spans="3:8" s="27" customFormat="1">
      <c r="C32" s="246" t="s">
        <v>25</v>
      </c>
      <c r="D32" s="246" t="s">
        <v>301</v>
      </c>
      <c r="E32" s="248" t="s">
        <v>265</v>
      </c>
      <c r="F32" s="249">
        <v>2035</v>
      </c>
      <c r="G32" s="247" t="s">
        <v>302</v>
      </c>
      <c r="H32" s="267">
        <v>1</v>
      </c>
    </row>
    <row r="33" spans="3:11" s="27" customFormat="1">
      <c r="C33" s="245" t="s">
        <v>303</v>
      </c>
      <c r="D33" s="245" t="s">
        <v>304</v>
      </c>
      <c r="E33" s="242" t="s">
        <v>274</v>
      </c>
      <c r="F33" s="242">
        <v>2033</v>
      </c>
      <c r="G33" s="250" t="s">
        <v>305</v>
      </c>
      <c r="H33" s="266">
        <v>1</v>
      </c>
    </row>
    <row r="34" spans="3:11" s="27" customFormat="1">
      <c r="C34" s="246" t="s">
        <v>306</v>
      </c>
      <c r="D34" s="246" t="s">
        <v>307</v>
      </c>
      <c r="E34" s="248" t="s">
        <v>308</v>
      </c>
      <c r="F34" s="249" t="s">
        <v>309</v>
      </c>
      <c r="G34" s="247" t="s">
        <v>310</v>
      </c>
      <c r="H34" s="267">
        <v>1</v>
      </c>
    </row>
    <row r="35" spans="3:11" s="27" customFormat="1">
      <c r="C35" s="245" t="s">
        <v>311</v>
      </c>
      <c r="D35" s="245" t="s">
        <v>312</v>
      </c>
      <c r="E35" s="242" t="s">
        <v>248</v>
      </c>
      <c r="F35" s="242" t="s">
        <v>313</v>
      </c>
      <c r="G35" s="250" t="s">
        <v>314</v>
      </c>
      <c r="H35" s="266">
        <v>1</v>
      </c>
    </row>
    <row r="36" spans="3:11" s="27" customFormat="1">
      <c r="C36" s="246" t="s">
        <v>315</v>
      </c>
      <c r="D36" s="246" t="s">
        <v>316</v>
      </c>
      <c r="E36" s="248" t="s">
        <v>317</v>
      </c>
      <c r="F36" s="249" t="s">
        <v>318</v>
      </c>
      <c r="G36" s="247" t="s">
        <v>319</v>
      </c>
      <c r="H36" s="267">
        <v>1</v>
      </c>
    </row>
    <row r="37" spans="3:11" s="27" customFormat="1">
      <c r="C37" s="245" t="s">
        <v>320</v>
      </c>
      <c r="D37" s="245" t="s">
        <v>321</v>
      </c>
      <c r="E37" s="242">
        <v>2025</v>
      </c>
      <c r="F37" s="242" t="s">
        <v>322</v>
      </c>
      <c r="G37" s="250" t="s">
        <v>323</v>
      </c>
      <c r="H37" s="266">
        <v>1</v>
      </c>
      <c r="K37" s="5"/>
    </row>
    <row r="38" spans="3:11">
      <c r="C38" s="10"/>
      <c r="D38" s="10"/>
      <c r="E38" s="399"/>
      <c r="F38" s="400"/>
      <c r="G38" s="243"/>
      <c r="H38" s="401"/>
      <c r="I38" s="244"/>
      <c r="J38" s="27"/>
    </row>
    <row r="39" spans="3:11" ht="15" customHeight="1">
      <c r="C39" s="216" t="s">
        <v>324</v>
      </c>
      <c r="D39" s="216"/>
      <c r="E39" s="222"/>
      <c r="F39" s="222"/>
      <c r="G39" s="222"/>
      <c r="H39" s="222"/>
      <c r="J39" s="27"/>
    </row>
    <row r="40" spans="3:11" ht="15" customHeight="1">
      <c r="C40" s="468" t="s">
        <v>325</v>
      </c>
      <c r="D40" s="468"/>
      <c r="E40" s="468"/>
      <c r="F40" s="468"/>
      <c r="G40" s="468"/>
      <c r="H40" s="468"/>
      <c r="J40" s="27"/>
    </row>
    <row r="41" spans="3:11" ht="15" customHeight="1">
      <c r="C41" s="468"/>
      <c r="D41" s="468"/>
      <c r="E41" s="468"/>
      <c r="F41" s="468"/>
      <c r="G41" s="468"/>
      <c r="H41" s="468"/>
      <c r="J41" s="27"/>
    </row>
    <row r="42" spans="3:11" ht="30" customHeight="1">
      <c r="C42" s="217" t="s">
        <v>206</v>
      </c>
      <c r="D42" s="218" t="s">
        <v>207</v>
      </c>
      <c r="E42" s="218" t="s">
        <v>326</v>
      </c>
      <c r="F42" s="218" t="s">
        <v>209</v>
      </c>
      <c r="G42" s="217" t="s">
        <v>210</v>
      </c>
      <c r="H42" s="218" t="s">
        <v>327</v>
      </c>
      <c r="J42" s="27"/>
    </row>
    <row r="43" spans="3:11" s="27" customFormat="1">
      <c r="C43" s="12" t="s">
        <v>328</v>
      </c>
      <c r="D43" s="220" t="s">
        <v>329</v>
      </c>
      <c r="E43" s="219" t="s">
        <v>248</v>
      </c>
      <c r="F43" s="242" t="s">
        <v>330</v>
      </c>
      <c r="G43" s="12" t="s">
        <v>331</v>
      </c>
      <c r="H43" s="470">
        <v>1</v>
      </c>
      <c r="K43" s="5"/>
    </row>
    <row r="44" spans="3:11" ht="31.25" customHeight="1">
      <c r="C44" s="11" t="s">
        <v>332</v>
      </c>
      <c r="D44" s="221" t="s">
        <v>333</v>
      </c>
      <c r="E44" s="328">
        <v>2025</v>
      </c>
      <c r="F44" s="223" t="s">
        <v>330</v>
      </c>
      <c r="G44" s="11" t="s">
        <v>550</v>
      </c>
      <c r="H44" s="471"/>
      <c r="I44" s="241"/>
    </row>
    <row r="45" spans="3:11" s="27" customFormat="1">
      <c r="C45" s="12" t="s">
        <v>180</v>
      </c>
      <c r="D45" s="220" t="s">
        <v>334</v>
      </c>
      <c r="E45" s="219" t="s">
        <v>248</v>
      </c>
      <c r="F45" s="242" t="s">
        <v>335</v>
      </c>
      <c r="G45" s="12" t="s">
        <v>336</v>
      </c>
      <c r="H45" s="471"/>
      <c r="K45" s="5"/>
    </row>
    <row r="46" spans="3:11" s="27" customFormat="1">
      <c r="C46" s="11" t="s">
        <v>175</v>
      </c>
      <c r="D46" s="221" t="s">
        <v>337</v>
      </c>
      <c r="E46" s="328" t="s">
        <v>248</v>
      </c>
      <c r="F46" s="223" t="s">
        <v>330</v>
      </c>
      <c r="G46" s="11" t="s">
        <v>338</v>
      </c>
      <c r="H46" s="471"/>
      <c r="K46" s="5"/>
    </row>
    <row r="47" spans="3:11" s="27" customFormat="1">
      <c r="C47" s="12" t="s">
        <v>339</v>
      </c>
      <c r="D47" s="220" t="s">
        <v>340</v>
      </c>
      <c r="E47" s="219" t="s">
        <v>248</v>
      </c>
      <c r="F47" s="242" t="s">
        <v>341</v>
      </c>
      <c r="G47" s="12" t="s">
        <v>342</v>
      </c>
      <c r="H47" s="471"/>
      <c r="K47" s="5"/>
    </row>
    <row r="48" spans="3:11">
      <c r="C48" s="11" t="s">
        <v>183</v>
      </c>
      <c r="D48" s="221" t="s">
        <v>343</v>
      </c>
      <c r="E48" s="328">
        <v>2025</v>
      </c>
      <c r="F48" s="223" t="s">
        <v>330</v>
      </c>
      <c r="G48" s="11" t="s">
        <v>344</v>
      </c>
      <c r="H48" s="471"/>
      <c r="I48" s="241"/>
    </row>
    <row r="49" spans="2:11">
      <c r="C49" s="12" t="s">
        <v>345</v>
      </c>
      <c r="D49" s="220" t="s">
        <v>346</v>
      </c>
      <c r="E49" s="219">
        <v>2025</v>
      </c>
      <c r="F49" s="242" t="s">
        <v>330</v>
      </c>
      <c r="G49" s="12" t="s">
        <v>347</v>
      </c>
      <c r="H49" s="471"/>
      <c r="I49" s="241"/>
    </row>
    <row r="50" spans="2:11">
      <c r="C50" s="11" t="s">
        <v>190</v>
      </c>
      <c r="D50" s="247" t="s">
        <v>529</v>
      </c>
      <c r="E50" s="328">
        <v>2025</v>
      </c>
      <c r="F50" s="223" t="s">
        <v>330</v>
      </c>
      <c r="G50" s="11" t="s">
        <v>348</v>
      </c>
      <c r="H50" s="471"/>
      <c r="I50" s="241"/>
    </row>
    <row r="51" spans="2:11" s="27" customFormat="1">
      <c r="C51" s="12" t="s">
        <v>163</v>
      </c>
      <c r="D51" s="220" t="s">
        <v>349</v>
      </c>
      <c r="E51" s="219" t="s">
        <v>219</v>
      </c>
      <c r="F51" s="242">
        <v>2041</v>
      </c>
      <c r="G51" s="12" t="s">
        <v>350</v>
      </c>
      <c r="H51" s="472"/>
      <c r="K51" s="5"/>
    </row>
    <row r="52" spans="2:11" s="27" customFormat="1">
      <c r="C52" s="11" t="s">
        <v>351</v>
      </c>
      <c r="D52" s="221" t="s">
        <v>329</v>
      </c>
      <c r="E52" s="328" t="s">
        <v>223</v>
      </c>
      <c r="F52" s="223" t="s">
        <v>330</v>
      </c>
      <c r="G52" s="11" t="s">
        <v>344</v>
      </c>
      <c r="H52" s="432">
        <v>0.82420000000000004</v>
      </c>
      <c r="K52" s="5"/>
    </row>
    <row r="53" spans="2:11" s="27" customFormat="1">
      <c r="C53" s="12" t="s">
        <v>352</v>
      </c>
      <c r="D53" s="250" t="s">
        <v>353</v>
      </c>
      <c r="E53" s="219" t="s">
        <v>236</v>
      </c>
      <c r="F53" s="242">
        <v>2037</v>
      </c>
      <c r="G53" s="433" t="s">
        <v>253</v>
      </c>
      <c r="H53" s="473">
        <v>1</v>
      </c>
      <c r="K53" s="5"/>
    </row>
    <row r="54" spans="2:11" s="27" customFormat="1">
      <c r="C54" s="11" t="s">
        <v>354</v>
      </c>
      <c r="D54" s="221" t="s">
        <v>349</v>
      </c>
      <c r="E54" s="328" t="s">
        <v>255</v>
      </c>
      <c r="F54" s="223">
        <v>2039</v>
      </c>
      <c r="G54" s="434" t="s">
        <v>355</v>
      </c>
      <c r="H54" s="474"/>
      <c r="K54" s="5"/>
    </row>
    <row r="55" spans="2:11" s="27" customFormat="1">
      <c r="C55" s="12" t="s">
        <v>141</v>
      </c>
      <c r="D55" s="220" t="s">
        <v>356</v>
      </c>
      <c r="E55" s="219" t="s">
        <v>236</v>
      </c>
      <c r="F55" s="242" t="s">
        <v>357</v>
      </c>
      <c r="G55" s="433" t="s">
        <v>344</v>
      </c>
      <c r="H55" s="474"/>
      <c r="K55" s="5"/>
    </row>
    <row r="56" spans="2:11" s="27" customFormat="1">
      <c r="C56" s="11" t="s">
        <v>358</v>
      </c>
      <c r="D56" s="221" t="s">
        <v>295</v>
      </c>
      <c r="E56" s="328" t="s">
        <v>255</v>
      </c>
      <c r="F56" s="223" t="s">
        <v>330</v>
      </c>
      <c r="G56" s="434" t="s">
        <v>359</v>
      </c>
      <c r="H56" s="474"/>
      <c r="K56" s="5"/>
    </row>
    <row r="57" spans="2:11" s="27" customFormat="1">
      <c r="C57" s="12" t="s">
        <v>360</v>
      </c>
      <c r="D57" s="220" t="s">
        <v>361</v>
      </c>
      <c r="E57" s="219" t="s">
        <v>236</v>
      </c>
      <c r="F57" s="242" t="s">
        <v>330</v>
      </c>
      <c r="G57" s="12" t="s">
        <v>362</v>
      </c>
      <c r="H57" s="474"/>
      <c r="K57" s="5"/>
    </row>
    <row r="58" spans="2:11" s="27" customFormat="1">
      <c r="C58" s="11" t="s">
        <v>363</v>
      </c>
      <c r="D58" s="221" t="s">
        <v>364</v>
      </c>
      <c r="E58" s="328" t="s">
        <v>236</v>
      </c>
      <c r="F58" s="223" t="s">
        <v>215</v>
      </c>
      <c r="G58" s="11" t="s">
        <v>253</v>
      </c>
      <c r="H58" s="474"/>
      <c r="K58" s="5"/>
    </row>
    <row r="59" spans="2:11" s="27" customFormat="1">
      <c r="C59" s="12" t="s">
        <v>365</v>
      </c>
      <c r="D59" s="220" t="s">
        <v>346</v>
      </c>
      <c r="E59" s="219">
        <v>2025</v>
      </c>
      <c r="F59" s="242" t="s">
        <v>330</v>
      </c>
      <c r="G59" s="12" t="s">
        <v>347</v>
      </c>
      <c r="H59" s="474"/>
      <c r="K59" s="5"/>
    </row>
    <row r="60" spans="2:11" s="27" customFormat="1">
      <c r="C60" s="11" t="s">
        <v>366</v>
      </c>
      <c r="D60" s="221" t="s">
        <v>367</v>
      </c>
      <c r="E60" s="328">
        <v>2026</v>
      </c>
      <c r="F60" s="223" t="s">
        <v>330</v>
      </c>
      <c r="G60" s="11" t="s">
        <v>330</v>
      </c>
      <c r="H60" s="474"/>
      <c r="K60" s="5"/>
    </row>
    <row r="61" spans="2:11" s="27" customFormat="1">
      <c r="C61" s="12" t="s">
        <v>200</v>
      </c>
      <c r="D61" s="220" t="s">
        <v>368</v>
      </c>
      <c r="E61" s="219">
        <v>2026</v>
      </c>
      <c r="F61" s="242" t="s">
        <v>330</v>
      </c>
      <c r="G61" s="12" t="s">
        <v>330</v>
      </c>
      <c r="H61" s="475"/>
      <c r="K61" s="5"/>
    </row>
    <row r="62" spans="2:11" ht="15" customHeight="1">
      <c r="B62" s="1"/>
      <c r="C62" s="468" t="s">
        <v>530</v>
      </c>
      <c r="D62" s="468"/>
      <c r="E62" s="468"/>
      <c r="F62" s="468"/>
      <c r="G62" s="468"/>
      <c r="H62" s="468"/>
    </row>
    <row r="63" spans="2:11" ht="15" customHeight="1">
      <c r="B63" s="1"/>
      <c r="C63" s="468"/>
      <c r="D63" s="468"/>
      <c r="E63" s="468"/>
      <c r="F63" s="468"/>
      <c r="G63" s="468"/>
      <c r="H63" s="468"/>
    </row>
    <row r="64" spans="2:11" ht="15" customHeight="1">
      <c r="B64" s="1"/>
      <c r="C64" s="468"/>
      <c r="D64" s="468"/>
      <c r="E64" s="468"/>
      <c r="F64" s="468"/>
      <c r="G64" s="468"/>
      <c r="H64" s="468"/>
    </row>
    <row r="65" spans="2:8" ht="15" customHeight="1">
      <c r="B65" s="1"/>
      <c r="C65" s="468"/>
      <c r="D65" s="468"/>
      <c r="E65" s="468"/>
      <c r="F65" s="468"/>
      <c r="G65" s="468"/>
      <c r="H65" s="468"/>
    </row>
    <row r="66" spans="2:8" ht="15" customHeight="1">
      <c r="B66" s="1"/>
      <c r="C66" s="1" t="s">
        <v>46</v>
      </c>
      <c r="D66" s="1"/>
      <c r="E66" s="1"/>
      <c r="F66" s="1"/>
      <c r="G66" s="1"/>
      <c r="H66" s="1"/>
    </row>
    <row r="67" spans="2:8" ht="28.5" customHeight="1">
      <c r="B67" s="6" t="s">
        <v>47</v>
      </c>
      <c r="C67" s="469" t="s">
        <v>369</v>
      </c>
      <c r="D67" s="469"/>
      <c r="E67" s="469"/>
      <c r="F67" s="469"/>
      <c r="G67" s="469"/>
      <c r="H67" s="469"/>
    </row>
    <row r="68" spans="2:8" ht="30" customHeight="1">
      <c r="B68" s="6" t="s">
        <v>49</v>
      </c>
      <c r="C68" s="468" t="s">
        <v>370</v>
      </c>
      <c r="D68" s="468"/>
      <c r="E68" s="468"/>
      <c r="F68" s="468"/>
      <c r="G68" s="468"/>
      <c r="H68" s="468"/>
    </row>
    <row r="69" spans="2:8">
      <c r="B69" s="6" t="s">
        <v>51</v>
      </c>
      <c r="C69" s="467" t="s">
        <v>371</v>
      </c>
      <c r="D69" s="467"/>
      <c r="E69" s="467"/>
      <c r="F69" s="467"/>
      <c r="G69" s="467"/>
      <c r="H69" s="467"/>
    </row>
    <row r="70" spans="2:8" ht="53.75" customHeight="1">
      <c r="B70" s="6" t="s">
        <v>90</v>
      </c>
      <c r="C70" s="477" t="s">
        <v>372</v>
      </c>
      <c r="D70" s="477"/>
      <c r="E70" s="477"/>
      <c r="F70" s="477"/>
      <c r="G70" s="477"/>
      <c r="H70" s="477"/>
    </row>
    <row r="71" spans="2:8" ht="30" customHeight="1">
      <c r="B71" s="6" t="s">
        <v>124</v>
      </c>
      <c r="C71" s="468" t="s">
        <v>373</v>
      </c>
      <c r="D71" s="468"/>
      <c r="E71" s="468"/>
      <c r="F71" s="468"/>
      <c r="G71" s="468"/>
      <c r="H71" s="468"/>
    </row>
    <row r="72" spans="2:8">
      <c r="B72" s="6" t="s">
        <v>374</v>
      </c>
      <c r="C72" s="468" t="s">
        <v>375</v>
      </c>
      <c r="D72" s="468"/>
      <c r="E72" s="468"/>
      <c r="F72" s="468"/>
      <c r="G72" s="468"/>
      <c r="H72" s="468"/>
    </row>
    <row r="73" spans="2:8">
      <c r="B73" s="6" t="s">
        <v>376</v>
      </c>
      <c r="C73" s="467" t="s">
        <v>377</v>
      </c>
      <c r="D73" s="467"/>
      <c r="E73" s="467"/>
      <c r="F73" s="467"/>
      <c r="G73" s="467"/>
      <c r="H73" s="467"/>
    </row>
    <row r="74" spans="2:8" ht="30" customHeight="1">
      <c r="B74" s="6" t="s">
        <v>378</v>
      </c>
      <c r="C74" s="468" t="s">
        <v>379</v>
      </c>
      <c r="D74" s="468"/>
      <c r="E74" s="468"/>
      <c r="F74" s="468"/>
      <c r="G74" s="468"/>
      <c r="H74" s="468"/>
    </row>
    <row r="75" spans="2:8">
      <c r="B75" s="6" t="s">
        <v>380</v>
      </c>
      <c r="C75" s="467" t="s">
        <v>381</v>
      </c>
      <c r="D75" s="467"/>
      <c r="E75" s="467"/>
      <c r="F75" s="467"/>
      <c r="G75" s="467"/>
      <c r="H75" s="467"/>
    </row>
    <row r="76" spans="2:8" ht="30" customHeight="1">
      <c r="B76" s="6" t="s">
        <v>382</v>
      </c>
      <c r="C76" s="468" t="s">
        <v>383</v>
      </c>
      <c r="D76" s="468"/>
      <c r="E76" s="468"/>
      <c r="F76" s="468"/>
      <c r="G76" s="468"/>
      <c r="H76" s="468"/>
    </row>
    <row r="77" spans="2:8">
      <c r="B77" s="6" t="s">
        <v>384</v>
      </c>
      <c r="C77" s="467" t="s">
        <v>385</v>
      </c>
      <c r="D77" s="467"/>
      <c r="E77" s="467"/>
      <c r="F77" s="467"/>
      <c r="G77" s="467"/>
      <c r="H77" s="467"/>
    </row>
    <row r="78" spans="2:8">
      <c r="B78" s="6" t="s">
        <v>386</v>
      </c>
      <c r="C78" s="467" t="s">
        <v>387</v>
      </c>
      <c r="D78" s="467"/>
      <c r="E78" s="467"/>
      <c r="F78" s="467"/>
      <c r="G78" s="467"/>
      <c r="H78" s="467"/>
    </row>
    <row r="79" spans="2:8" ht="30" customHeight="1">
      <c r="B79" s="6" t="s">
        <v>388</v>
      </c>
      <c r="C79" s="468" t="s">
        <v>389</v>
      </c>
      <c r="D79" s="468"/>
      <c r="E79" s="468"/>
      <c r="F79" s="468"/>
      <c r="G79" s="468"/>
      <c r="H79" s="468"/>
    </row>
    <row r="80" spans="2:8">
      <c r="B80" s="6" t="s">
        <v>390</v>
      </c>
      <c r="C80" s="467" t="s">
        <v>391</v>
      </c>
      <c r="D80" s="467"/>
      <c r="E80" s="467"/>
      <c r="F80" s="467"/>
      <c r="G80" s="467"/>
      <c r="H80" s="467"/>
    </row>
    <row r="81" spans="2:8" ht="31.5" customHeight="1">
      <c r="B81" s="6" t="s">
        <v>392</v>
      </c>
      <c r="C81" s="468" t="s">
        <v>393</v>
      </c>
      <c r="D81" s="468"/>
      <c r="E81" s="468"/>
      <c r="F81" s="468"/>
      <c r="G81" s="468"/>
      <c r="H81" s="468"/>
    </row>
    <row r="82" spans="2:8" ht="15" customHeight="1">
      <c r="B82" s="6" t="s">
        <v>394</v>
      </c>
      <c r="C82" s="467" t="s">
        <v>524</v>
      </c>
      <c r="D82" s="467"/>
      <c r="E82" s="467"/>
      <c r="F82" s="467"/>
      <c r="G82" s="467"/>
      <c r="H82" s="467"/>
    </row>
    <row r="83" spans="2:8" ht="30" customHeight="1">
      <c r="B83" s="6" t="s">
        <v>395</v>
      </c>
      <c r="C83" s="468" t="s">
        <v>396</v>
      </c>
      <c r="D83" s="468"/>
      <c r="E83" s="468"/>
      <c r="F83" s="468"/>
      <c r="G83" s="468"/>
      <c r="H83" s="468"/>
    </row>
    <row r="84" spans="2:8">
      <c r="B84" s="6" t="s">
        <v>397</v>
      </c>
      <c r="C84" s="467" t="s">
        <v>398</v>
      </c>
      <c r="D84" s="467"/>
      <c r="E84" s="467"/>
      <c r="F84" s="467"/>
      <c r="G84" s="467"/>
      <c r="H84" s="467"/>
    </row>
    <row r="85" spans="2:8">
      <c r="B85" s="6" t="s">
        <v>399</v>
      </c>
      <c r="C85" s="468" t="s">
        <v>400</v>
      </c>
      <c r="D85" s="468"/>
      <c r="E85" s="468"/>
      <c r="F85" s="468"/>
      <c r="G85" s="468"/>
      <c r="H85" s="468"/>
    </row>
    <row r="86" spans="2:8">
      <c r="B86" s="6" t="s">
        <v>401</v>
      </c>
      <c r="C86" s="467" t="s">
        <v>402</v>
      </c>
      <c r="D86" s="467"/>
      <c r="E86" s="467"/>
      <c r="F86" s="467"/>
      <c r="G86" s="467"/>
      <c r="H86" s="467"/>
    </row>
    <row r="87" spans="2:8">
      <c r="B87" s="6" t="s">
        <v>403</v>
      </c>
      <c r="C87" s="467" t="s">
        <v>404</v>
      </c>
      <c r="D87" s="467"/>
      <c r="E87" s="467"/>
      <c r="F87" s="467"/>
      <c r="G87" s="467"/>
      <c r="H87" s="467"/>
    </row>
  </sheetData>
  <sheetProtection sheet="1" objects="1" scenarios="1" formatCells="0" formatColumns="0" formatRows="0"/>
  <sortState xmlns:xlrd2="http://schemas.microsoft.com/office/spreadsheetml/2017/richdata2" ref="K43:K59">
    <sortCondition ref="K43:K59"/>
  </sortState>
  <mergeCells count="27">
    <mergeCell ref="H43:H51"/>
    <mergeCell ref="H53:H61"/>
    <mergeCell ref="C5:H5"/>
    <mergeCell ref="C84:H84"/>
    <mergeCell ref="C71:H71"/>
    <mergeCell ref="C80:H80"/>
    <mergeCell ref="C70:H70"/>
    <mergeCell ref="C72:H72"/>
    <mergeCell ref="C74:H74"/>
    <mergeCell ref="C76:H76"/>
    <mergeCell ref="C79:H79"/>
    <mergeCell ref="C73:H73"/>
    <mergeCell ref="C75:H75"/>
    <mergeCell ref="C69:H69"/>
    <mergeCell ref="C40:H41"/>
    <mergeCell ref="C62:H64"/>
    <mergeCell ref="C65:H65"/>
    <mergeCell ref="C67:H67"/>
    <mergeCell ref="C77:H77"/>
    <mergeCell ref="C68:H68"/>
    <mergeCell ref="C82:H82"/>
    <mergeCell ref="C78:H78"/>
    <mergeCell ref="C87:H87"/>
    <mergeCell ref="C81:H81"/>
    <mergeCell ref="C83:H83"/>
    <mergeCell ref="C85:H85"/>
    <mergeCell ref="C86:H86"/>
  </mergeCells>
  <pageMargins left="0.25" right="0.25" top="0.75" bottom="0.75" header="0.3" footer="0.3"/>
  <pageSetup scale="45" orientation="portrait" r:id="rId1"/>
  <ignoredErrors>
    <ignoredError sqref="B67:B74 F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311E-6CE0-441F-9362-406FA78E2DA7}">
  <sheetPr>
    <pageSetUpPr fitToPage="1"/>
  </sheetPr>
  <dimension ref="A1:BZ203"/>
  <sheetViews>
    <sheetView zoomScale="70" zoomScaleNormal="70" workbookViewId="0">
      <selection activeCell="AW24" sqref="AW24"/>
    </sheetView>
  </sheetViews>
  <sheetFormatPr defaultColWidth="8.54296875" defaultRowHeight="13" outlineLevelRow="1" outlineLevelCol="1"/>
  <cols>
    <col min="1" max="1" width="2.453125" style="1" customWidth="1"/>
    <col min="2" max="2" width="3.54296875" style="1" customWidth="1"/>
    <col min="3" max="3" width="16.54296875" style="1" customWidth="1"/>
    <col min="4" max="4" width="35.1796875" style="1" bestFit="1" customWidth="1"/>
    <col min="5" max="5" width="8.1796875" style="1" hidden="1" customWidth="1" outlineLevel="1"/>
    <col min="6" max="9" width="9.81640625" style="1" hidden="1" customWidth="1" outlineLevel="1"/>
    <col min="10" max="10" width="15.54296875" style="1" customWidth="1" collapsed="1"/>
    <col min="11" max="14" width="9.81640625" style="1" hidden="1" customWidth="1" outlineLevel="1"/>
    <col min="15" max="15" width="15.54296875" style="1" customWidth="1" collapsed="1"/>
    <col min="16" max="19" width="9.81640625" style="1" hidden="1" customWidth="1" outlineLevel="1"/>
    <col min="20" max="20" width="15.54296875" style="1" customWidth="1" collapsed="1"/>
    <col min="21" max="24" width="9.81640625" style="4" hidden="1" customWidth="1" outlineLevel="1"/>
    <col min="25" max="25" width="15.54296875" style="4" customWidth="1" collapsed="1"/>
    <col min="26" max="29" width="9.81640625" style="4" hidden="1" customWidth="1" outlineLevel="1"/>
    <col min="30" max="30" width="15.54296875" style="7" customWidth="1" collapsed="1"/>
    <col min="31" max="34" width="9.81640625" style="4" hidden="1" customWidth="1" outlineLevel="1"/>
    <col min="35" max="35" width="15.54296875" style="7" customWidth="1" collapsed="1"/>
    <col min="36" max="39" width="9.81640625" style="4" hidden="1" customWidth="1" outlineLevel="1"/>
    <col min="40" max="40" width="15.54296875" style="4" customWidth="1" collapsed="1"/>
    <col min="41" max="44" width="9.81640625" style="4" customWidth="1" outlineLevel="1"/>
    <col min="45" max="45" width="15.54296875" style="7" customWidth="1"/>
    <col min="46" max="47" width="8.453125" style="1" customWidth="1"/>
    <col min="48" max="48" width="15.1796875" style="1" customWidth="1"/>
    <col min="49" max="52" width="8.453125" style="1" customWidth="1"/>
    <col min="53" max="54" width="11.54296875" style="4" bestFit="1" customWidth="1"/>
    <col min="55" max="55" width="9.54296875" style="4" bestFit="1" customWidth="1"/>
    <col min="56" max="57" width="10.54296875" style="4" customWidth="1"/>
    <col min="58" max="58" width="9.1796875" style="4"/>
    <col min="59" max="59" width="9.1796875" style="4" bestFit="1" customWidth="1"/>
    <col min="60" max="60" width="9.54296875" style="4" bestFit="1" customWidth="1"/>
    <col min="61" max="64" width="15.1796875" style="1" customWidth="1"/>
    <col min="65" max="66" width="15.1796875" style="4" customWidth="1"/>
    <col min="67" max="76" width="15.1796875" style="1" customWidth="1"/>
    <col min="77" max="77" width="15.1796875" style="4" customWidth="1"/>
    <col min="78" max="78" width="12.453125" style="4" customWidth="1"/>
    <col min="79" max="79" width="8.54296875" style="1" customWidth="1"/>
    <col min="80" max="16384" width="8.54296875" style="1"/>
  </cols>
  <sheetData>
    <row r="1" spans="3:78">
      <c r="C1" s="9" t="s">
        <v>0</v>
      </c>
      <c r="E1" s="9"/>
      <c r="F1" s="9"/>
      <c r="G1" s="9"/>
      <c r="H1" s="9"/>
      <c r="I1" s="9"/>
      <c r="J1" s="9"/>
      <c r="K1" s="9"/>
      <c r="U1" s="9"/>
      <c r="V1" s="9"/>
      <c r="W1" s="9"/>
      <c r="X1" s="9"/>
      <c r="Y1" s="9"/>
      <c r="Z1" s="9"/>
      <c r="AA1" s="9"/>
      <c r="AB1" s="9"/>
      <c r="AC1" s="9"/>
      <c r="AD1" s="9"/>
      <c r="AE1" s="9"/>
      <c r="AF1" s="9"/>
      <c r="AG1" s="9"/>
      <c r="AH1" s="9"/>
      <c r="AI1" s="9"/>
      <c r="AJ1" s="9"/>
      <c r="AK1" s="9"/>
      <c r="AL1" s="9"/>
      <c r="AM1" s="9"/>
      <c r="AN1" s="9"/>
      <c r="AO1" s="9"/>
      <c r="AP1" s="9"/>
      <c r="AQ1" s="9"/>
      <c r="AR1" s="9"/>
      <c r="AS1" s="9"/>
      <c r="BA1" s="1"/>
      <c r="BB1" s="1"/>
      <c r="BC1" s="1"/>
      <c r="BD1" s="1"/>
      <c r="BE1" s="1"/>
      <c r="BF1" s="1"/>
      <c r="BG1" s="1"/>
      <c r="BH1" s="1"/>
      <c r="BM1" s="1"/>
      <c r="BN1" s="1"/>
      <c r="BY1" s="1"/>
      <c r="BZ1" s="1"/>
    </row>
    <row r="2" spans="3:78">
      <c r="C2" s="9" t="s">
        <v>405</v>
      </c>
      <c r="E2" s="9"/>
      <c r="F2" s="9"/>
      <c r="G2" s="9"/>
      <c r="H2" s="9"/>
      <c r="I2" s="9"/>
      <c r="J2" s="9"/>
      <c r="K2" s="9"/>
      <c r="T2" s="9"/>
      <c r="U2" s="9"/>
      <c r="V2" s="9"/>
      <c r="W2" s="9"/>
      <c r="X2" s="9"/>
      <c r="Y2" s="9"/>
      <c r="Z2" s="9"/>
      <c r="AA2" s="9"/>
      <c r="AB2" s="9"/>
      <c r="AC2" s="9"/>
      <c r="AD2" s="9"/>
      <c r="AE2" s="9"/>
      <c r="AF2" s="9"/>
      <c r="AG2" s="9"/>
      <c r="AH2" s="9"/>
      <c r="AI2" s="9"/>
      <c r="AJ2" s="9"/>
      <c r="AK2" s="9"/>
      <c r="AL2" s="9"/>
      <c r="AM2" s="9"/>
      <c r="AN2" s="9"/>
      <c r="AO2" s="9"/>
      <c r="AP2" s="9"/>
      <c r="AQ2" s="9"/>
      <c r="AR2" s="9"/>
      <c r="AS2" s="9"/>
      <c r="BA2" s="1"/>
      <c r="BB2" s="1"/>
      <c r="BC2" s="1"/>
      <c r="BD2" s="1"/>
      <c r="BE2" s="1"/>
      <c r="BF2" s="1"/>
      <c r="BG2" s="1"/>
      <c r="BH2" s="1"/>
      <c r="BM2" s="1"/>
      <c r="BN2" s="1"/>
      <c r="BY2" s="1"/>
      <c r="BZ2" s="1"/>
    </row>
    <row r="3" spans="3:78">
      <c r="C3" s="9" t="s">
        <v>2</v>
      </c>
      <c r="E3" s="9"/>
      <c r="F3" s="9"/>
      <c r="H3" s="9"/>
      <c r="I3" s="9"/>
      <c r="J3" s="9"/>
      <c r="K3" s="9"/>
      <c r="U3" s="9"/>
      <c r="V3" s="9"/>
      <c r="W3" s="9"/>
      <c r="X3" s="9"/>
      <c r="Y3" s="9"/>
      <c r="Z3" s="9"/>
      <c r="AA3" s="9"/>
      <c r="AB3" s="9"/>
      <c r="AC3" s="9"/>
      <c r="AD3" s="9"/>
      <c r="AE3" s="9"/>
      <c r="AF3" s="9"/>
      <c r="AG3" s="9"/>
      <c r="AH3" s="9"/>
      <c r="AI3" s="9"/>
      <c r="AJ3" s="9"/>
      <c r="AK3" s="9"/>
      <c r="AL3" s="9"/>
      <c r="AM3" s="9"/>
      <c r="AN3" s="9"/>
      <c r="AO3" s="9"/>
      <c r="AP3" s="9"/>
      <c r="AQ3" s="9"/>
      <c r="AR3" s="9"/>
      <c r="AS3" s="9"/>
      <c r="BA3" s="1"/>
      <c r="BB3" s="1"/>
      <c r="BC3" s="1"/>
      <c r="BD3" s="1"/>
      <c r="BE3" s="1"/>
      <c r="BF3" s="1"/>
      <c r="BG3" s="1"/>
      <c r="BH3" s="1"/>
      <c r="BM3" s="1"/>
      <c r="BN3" s="1"/>
      <c r="BY3" s="1"/>
      <c r="BZ3" s="1"/>
    </row>
    <row r="4" spans="3:78">
      <c r="C4" s="9"/>
      <c r="E4" s="9"/>
      <c r="F4" s="9"/>
      <c r="G4" s="9"/>
      <c r="H4" s="9"/>
      <c r="I4" s="9"/>
      <c r="J4" s="9"/>
      <c r="K4" s="9"/>
      <c r="T4" s="9"/>
      <c r="U4" s="9"/>
      <c r="V4" s="9"/>
      <c r="W4" s="9"/>
      <c r="X4" s="9"/>
      <c r="Y4" s="9"/>
      <c r="Z4" s="9"/>
      <c r="AA4" s="9"/>
      <c r="AB4" s="9"/>
      <c r="AC4" s="9"/>
      <c r="AD4" s="9"/>
      <c r="AE4" s="9"/>
      <c r="AF4" s="9"/>
      <c r="AG4" s="9"/>
      <c r="AH4" s="9"/>
      <c r="AI4" s="9"/>
      <c r="AJ4" s="9"/>
      <c r="AK4" s="9"/>
      <c r="AL4" s="9"/>
      <c r="AM4" s="9"/>
      <c r="AN4" s="9"/>
      <c r="AO4" s="9"/>
      <c r="AP4" s="9"/>
      <c r="AQ4" s="9"/>
      <c r="AR4" s="9"/>
      <c r="AS4" s="9"/>
      <c r="BA4" s="1"/>
      <c r="BB4" s="1"/>
      <c r="BC4" s="1"/>
      <c r="BD4" s="1"/>
      <c r="BE4" s="1"/>
      <c r="BF4" s="1"/>
      <c r="BG4" s="1"/>
      <c r="BH4" s="1"/>
      <c r="BM4" s="1"/>
      <c r="BN4" s="1"/>
      <c r="BY4" s="1"/>
      <c r="BZ4" s="1"/>
    </row>
    <row r="5" spans="3:78">
      <c r="C5" s="136" t="s">
        <v>406</v>
      </c>
      <c r="D5" s="137"/>
      <c r="E5" s="138"/>
      <c r="F5" s="138"/>
      <c r="G5" s="138"/>
      <c r="H5" s="138"/>
      <c r="I5" s="138"/>
      <c r="J5" s="138"/>
      <c r="K5" s="138"/>
      <c r="L5" s="137"/>
      <c r="M5" s="137"/>
      <c r="N5" s="137"/>
      <c r="O5" s="137"/>
      <c r="P5" s="137"/>
      <c r="Q5" s="137"/>
      <c r="R5" s="137"/>
      <c r="S5" s="137"/>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9"/>
      <c r="BA5" s="1"/>
      <c r="BB5" s="1"/>
      <c r="BC5" s="1"/>
      <c r="BD5" s="1"/>
      <c r="BE5" s="1"/>
      <c r="BF5" s="1"/>
      <c r="BG5" s="1"/>
      <c r="BH5" s="1"/>
      <c r="BM5" s="1"/>
      <c r="BN5" s="1"/>
      <c r="BY5" s="1"/>
      <c r="BZ5" s="1"/>
    </row>
    <row r="6" spans="3:78">
      <c r="C6" s="478" t="s">
        <v>407</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80"/>
      <c r="BA6" s="1"/>
      <c r="BB6" s="1"/>
      <c r="BC6" s="1"/>
      <c r="BD6" s="1"/>
      <c r="BE6" s="1"/>
      <c r="BF6" s="1"/>
      <c r="BG6" s="1"/>
      <c r="BH6" s="1"/>
      <c r="BM6" s="1"/>
      <c r="BN6" s="1"/>
      <c r="BY6" s="1"/>
      <c r="BZ6" s="1"/>
    </row>
    <row r="7" spans="3:78" ht="28" customHeight="1">
      <c r="C7" s="478" t="s">
        <v>408</v>
      </c>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80"/>
      <c r="BA7" s="1"/>
      <c r="BB7" s="1"/>
      <c r="BC7" s="1"/>
      <c r="BD7" s="1"/>
      <c r="BE7" s="1"/>
      <c r="BF7" s="1"/>
      <c r="BG7" s="1"/>
      <c r="BH7" s="1"/>
      <c r="BM7" s="1"/>
      <c r="BN7" s="1"/>
      <c r="BY7" s="1"/>
      <c r="BZ7" s="1"/>
    </row>
    <row r="8" spans="3:78">
      <c r="C8" s="478" t="s">
        <v>409</v>
      </c>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80"/>
      <c r="BA8" s="1"/>
      <c r="BB8" s="1"/>
      <c r="BC8" s="1"/>
      <c r="BD8" s="1"/>
      <c r="BE8" s="1"/>
      <c r="BF8" s="1"/>
      <c r="BG8" s="1"/>
      <c r="BH8" s="1"/>
      <c r="BM8" s="1"/>
      <c r="BN8" s="1"/>
      <c r="BY8" s="1"/>
      <c r="BZ8" s="1"/>
    </row>
    <row r="9" spans="3:78">
      <c r="C9" s="481" t="s">
        <v>410</v>
      </c>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3"/>
      <c r="BA9" s="1"/>
      <c r="BB9" s="1"/>
      <c r="BC9" s="1"/>
      <c r="BD9" s="1"/>
      <c r="BE9" s="1"/>
      <c r="BF9" s="1"/>
      <c r="BG9" s="1"/>
      <c r="BH9" s="1"/>
      <c r="BM9" s="1"/>
      <c r="BN9" s="1"/>
      <c r="BY9" s="1"/>
      <c r="BZ9" s="1"/>
    </row>
    <row r="10" spans="3:78">
      <c r="C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BA10" s="1"/>
      <c r="BB10" s="1"/>
      <c r="BC10" s="1"/>
      <c r="BD10" s="1"/>
      <c r="BE10" s="1"/>
      <c r="BF10" s="1"/>
      <c r="BG10" s="1"/>
      <c r="BH10" s="1"/>
      <c r="BM10" s="1"/>
      <c r="BN10" s="1"/>
      <c r="BY10" s="1"/>
      <c r="BZ10" s="1"/>
    </row>
    <row r="11" spans="3:78" ht="15" customHeight="1">
      <c r="D11" s="135"/>
      <c r="E11" s="107">
        <v>2018</v>
      </c>
      <c r="F11" s="453" t="s">
        <v>3</v>
      </c>
      <c r="G11" s="453"/>
      <c r="H11" s="453"/>
      <c r="I11" s="453"/>
      <c r="J11" s="454"/>
      <c r="K11" s="453">
        <v>2020</v>
      </c>
      <c r="L11" s="453"/>
      <c r="M11" s="453"/>
      <c r="N11" s="453"/>
      <c r="O11" s="454"/>
      <c r="P11" s="453">
        <v>2021</v>
      </c>
      <c r="Q11" s="453"/>
      <c r="R11" s="453"/>
      <c r="S11" s="453"/>
      <c r="T11" s="454"/>
      <c r="U11" s="458" t="s">
        <v>54</v>
      </c>
      <c r="V11" s="453"/>
      <c r="W11" s="453"/>
      <c r="X11" s="453"/>
      <c r="Y11" s="454"/>
      <c r="Z11" s="453" t="s">
        <v>55</v>
      </c>
      <c r="AA11" s="453"/>
      <c r="AB11" s="453"/>
      <c r="AC11" s="453"/>
      <c r="AD11" s="454"/>
      <c r="AE11" s="453">
        <v>2024</v>
      </c>
      <c r="AF11" s="453"/>
      <c r="AG11" s="453"/>
      <c r="AH11" s="453"/>
      <c r="AI11" s="454"/>
      <c r="AJ11" s="453">
        <v>2025</v>
      </c>
      <c r="AK11" s="458"/>
      <c r="AL11" s="458"/>
      <c r="AM11" s="458"/>
      <c r="AN11" s="459"/>
      <c r="AO11" s="453">
        <v>2026</v>
      </c>
      <c r="AP11" s="458"/>
      <c r="AQ11" s="458"/>
      <c r="AR11" s="458"/>
      <c r="AS11" s="459"/>
      <c r="BA11" s="1"/>
      <c r="BB11" s="1"/>
      <c r="BC11" s="1"/>
      <c r="BD11" s="1"/>
      <c r="BE11" s="1"/>
      <c r="BF11" s="1"/>
      <c r="BG11" s="1"/>
      <c r="BH11" s="1"/>
      <c r="BM11" s="1"/>
      <c r="BN11" s="1"/>
      <c r="BY11" s="1"/>
      <c r="BZ11" s="1"/>
    </row>
    <row r="12" spans="3:78" ht="15" customHeight="1">
      <c r="D12" s="3"/>
      <c r="E12" s="22" t="s">
        <v>9</v>
      </c>
      <c r="F12" s="20" t="s">
        <v>6</v>
      </c>
      <c r="G12" s="21" t="s">
        <v>7</v>
      </c>
      <c r="H12" s="21" t="s">
        <v>8</v>
      </c>
      <c r="I12" s="21" t="s">
        <v>9</v>
      </c>
      <c r="J12" s="24" t="s">
        <v>10</v>
      </c>
      <c r="K12" s="44" t="s">
        <v>6</v>
      </c>
      <c r="L12" s="23" t="s">
        <v>7</v>
      </c>
      <c r="M12" s="23" t="s">
        <v>8</v>
      </c>
      <c r="N12" s="23" t="s">
        <v>9</v>
      </c>
      <c r="O12" s="24" t="s">
        <v>10</v>
      </c>
      <c r="P12" s="44" t="s">
        <v>6</v>
      </c>
      <c r="Q12" s="23" t="s">
        <v>7</v>
      </c>
      <c r="R12" s="23" t="s">
        <v>8</v>
      </c>
      <c r="S12" s="23" t="s">
        <v>9</v>
      </c>
      <c r="T12" s="24" t="s">
        <v>10</v>
      </c>
      <c r="U12" s="23" t="s">
        <v>6</v>
      </c>
      <c r="V12" s="23" t="s">
        <v>7</v>
      </c>
      <c r="W12" s="23" t="s">
        <v>8</v>
      </c>
      <c r="X12" s="23" t="s">
        <v>9</v>
      </c>
      <c r="Y12" s="24" t="s">
        <v>10</v>
      </c>
      <c r="Z12" s="44" t="s">
        <v>6</v>
      </c>
      <c r="AA12" s="23" t="s">
        <v>7</v>
      </c>
      <c r="AB12" s="23" t="s">
        <v>8</v>
      </c>
      <c r="AC12" s="23" t="s">
        <v>9</v>
      </c>
      <c r="AD12" s="24" t="s">
        <v>10</v>
      </c>
      <c r="AE12" s="44" t="s">
        <v>6</v>
      </c>
      <c r="AF12" s="23" t="s">
        <v>7</v>
      </c>
      <c r="AG12" s="23" t="s">
        <v>8</v>
      </c>
      <c r="AH12" s="23" t="s">
        <v>9</v>
      </c>
      <c r="AI12" s="24" t="s">
        <v>10</v>
      </c>
      <c r="AJ12" s="44" t="s">
        <v>6</v>
      </c>
      <c r="AK12" s="23" t="s">
        <v>7</v>
      </c>
      <c r="AL12" s="23" t="s">
        <v>8</v>
      </c>
      <c r="AM12" s="23" t="s">
        <v>9</v>
      </c>
      <c r="AN12" s="24" t="s">
        <v>10</v>
      </c>
      <c r="AO12" s="44" t="s">
        <v>6</v>
      </c>
      <c r="AP12" s="23" t="s">
        <v>7</v>
      </c>
      <c r="AQ12" s="23" t="s">
        <v>8</v>
      </c>
      <c r="AR12" s="23" t="s">
        <v>9</v>
      </c>
      <c r="AS12" s="22" t="s">
        <v>11</v>
      </c>
      <c r="BA12" s="1"/>
      <c r="BB12" s="1"/>
      <c r="BC12" s="1"/>
      <c r="BD12" s="1"/>
      <c r="BE12" s="1"/>
      <c r="BF12" s="1"/>
      <c r="BG12" s="1"/>
      <c r="BH12" s="1"/>
      <c r="BM12" s="1"/>
      <c r="BN12" s="1"/>
      <c r="BY12" s="1"/>
      <c r="BZ12" s="1"/>
    </row>
    <row r="13" spans="3:78" ht="15" customHeight="1">
      <c r="C13" s="484" t="s">
        <v>12</v>
      </c>
      <c r="D13" s="128" t="s">
        <v>411</v>
      </c>
      <c r="E13" s="98">
        <v>868</v>
      </c>
      <c r="F13" s="98">
        <v>857</v>
      </c>
      <c r="G13" s="99">
        <v>940</v>
      </c>
      <c r="H13" s="99">
        <v>950</v>
      </c>
      <c r="I13" s="99">
        <v>1257</v>
      </c>
      <c r="J13" s="100">
        <v>4004</v>
      </c>
      <c r="K13" s="98">
        <v>1515</v>
      </c>
      <c r="L13" s="99">
        <v>1524</v>
      </c>
      <c r="M13" s="99">
        <v>1536</v>
      </c>
      <c r="N13" s="99">
        <v>1627</v>
      </c>
      <c r="O13" s="100">
        <v>6202</v>
      </c>
      <c r="P13" s="98">
        <v>1723</v>
      </c>
      <c r="Q13" s="99">
        <v>1793</v>
      </c>
      <c r="R13" s="99">
        <v>1984</v>
      </c>
      <c r="S13" s="99">
        <v>2073</v>
      </c>
      <c r="T13" s="100">
        <v>7573</v>
      </c>
      <c r="U13" s="99">
        <v>2097</v>
      </c>
      <c r="V13" s="99">
        <v>2196</v>
      </c>
      <c r="W13" s="99">
        <v>2334</v>
      </c>
      <c r="X13" s="99">
        <v>2303</v>
      </c>
      <c r="Y13" s="100">
        <v>8930</v>
      </c>
      <c r="Z13" s="98">
        <v>2375</v>
      </c>
      <c r="AA13" s="99">
        <v>2493</v>
      </c>
      <c r="AB13" s="99">
        <v>2484</v>
      </c>
      <c r="AC13" s="99">
        <v>2518</v>
      </c>
      <c r="AD13" s="100">
        <v>9869</v>
      </c>
      <c r="AE13" s="98">
        <v>2691</v>
      </c>
      <c r="AF13" s="99">
        <v>2646</v>
      </c>
      <c r="AG13" s="99">
        <v>2772</v>
      </c>
      <c r="AH13" s="99">
        <v>2912</v>
      </c>
      <c r="AI13" s="270">
        <v>11020.1</v>
      </c>
      <c r="AJ13" s="98">
        <v>2745</v>
      </c>
      <c r="AK13" s="99">
        <v>2902</v>
      </c>
      <c r="AL13" s="99">
        <v>3040</v>
      </c>
      <c r="AM13" s="99">
        <v>3109</v>
      </c>
      <c r="AN13" s="270">
        <v>11795</v>
      </c>
      <c r="AO13" s="416">
        <v>2915</v>
      </c>
      <c r="AP13" s="416"/>
      <c r="AQ13" s="416"/>
      <c r="AR13" s="416"/>
      <c r="AS13" s="417">
        <v>2915</v>
      </c>
      <c r="AT13" s="240"/>
      <c r="AU13" s="240"/>
      <c r="AV13" s="441"/>
      <c r="BA13" s="1"/>
      <c r="BB13" s="1"/>
      <c r="BC13" s="1"/>
      <c r="BD13" s="1"/>
      <c r="BE13" s="1"/>
      <c r="BF13" s="1"/>
      <c r="BG13" s="1"/>
      <c r="BH13" s="1"/>
      <c r="BM13" s="1"/>
      <c r="BN13" s="1"/>
      <c r="BY13" s="1"/>
      <c r="BZ13" s="1"/>
    </row>
    <row r="14" spans="3:78" ht="15" customHeight="1">
      <c r="C14" s="484"/>
      <c r="D14" s="129" t="s">
        <v>412</v>
      </c>
      <c r="E14" s="56"/>
      <c r="F14" s="101">
        <f>+F15/E13</f>
        <v>0.12327188940092165</v>
      </c>
      <c r="G14" s="32">
        <f>+G15/F13</f>
        <v>0.10035005834305717</v>
      </c>
      <c r="H14" s="32">
        <f>+H15/G13</f>
        <v>0.12340425531914893</v>
      </c>
      <c r="I14" s="32">
        <f>+I15/H13</f>
        <v>0.12210526315789473</v>
      </c>
      <c r="J14" s="33">
        <f>+J15/SUM(E13:H13)</f>
        <v>0.11756569847856155</v>
      </c>
      <c r="K14" s="31">
        <f>+K15/I13</f>
        <v>7.8758949880668255E-2</v>
      </c>
      <c r="L14" s="32">
        <f>+L15/K13</f>
        <v>8.976897689768977E-2</v>
      </c>
      <c r="M14" s="32">
        <f>+M15/L13</f>
        <v>0.10301837270341208</v>
      </c>
      <c r="N14" s="32">
        <f>+N15/M13</f>
        <v>0.103515625</v>
      </c>
      <c r="O14" s="33">
        <f>+O15/SUM(I13,K13:M13)</f>
        <v>9.4478737997256521E-2</v>
      </c>
      <c r="P14" s="31">
        <f>+P15/N13</f>
        <v>0.10264290104486785</v>
      </c>
      <c r="Q14" s="32">
        <f>+Q15/P13</f>
        <v>9.0539756239117822E-2</v>
      </c>
      <c r="R14" s="32">
        <f>+R15/Q13</f>
        <v>0.10206358059118795</v>
      </c>
      <c r="S14" s="32">
        <f>+S15/R13</f>
        <v>9.8790322580645157E-2</v>
      </c>
      <c r="T14" s="33">
        <f>+T15/SUM(N13,P13:R13)</f>
        <v>9.8498667040830643E-2</v>
      </c>
      <c r="U14" s="32">
        <f>+U15/S13</f>
        <v>9.7443318861553302E-2</v>
      </c>
      <c r="V14" s="32">
        <f>+V15/U13</f>
        <v>8.6790653314258462E-2</v>
      </c>
      <c r="W14" s="32">
        <f>+W15/V13</f>
        <v>9.4717668488160295E-2</v>
      </c>
      <c r="X14" s="32">
        <f>+X15/W13</f>
        <v>9.383033419023136E-2</v>
      </c>
      <c r="Y14" s="33">
        <f>+Y15/SUM(S13,U13:W13)</f>
        <v>9.3218390804597706E-2</v>
      </c>
      <c r="Z14" s="31">
        <f>+Z15/X13</f>
        <v>9.4224924012158054E-2</v>
      </c>
      <c r="AA14" s="32">
        <f>+AA15/Z13</f>
        <v>8.6736842105263154E-2</v>
      </c>
      <c r="AB14" s="32">
        <f>+AB15/AA13</f>
        <v>9.5467308463698358E-2</v>
      </c>
      <c r="AC14" s="32">
        <f>+AC15/AB13</f>
        <v>9.5008051529790666E-2</v>
      </c>
      <c r="AD14" s="33">
        <f>+AD15/SUM(X13,Z13:AB13)</f>
        <v>9.290523045054376E-2</v>
      </c>
      <c r="AE14" s="31">
        <f>+AE15/AC13</f>
        <v>9.5313741064336779E-2</v>
      </c>
      <c r="AF14" s="32">
        <f>+AF15/AE13</f>
        <v>8.7699739873652913E-2</v>
      </c>
      <c r="AG14" s="32">
        <f>+AG15/AF13</f>
        <v>9.4860166288737724E-2</v>
      </c>
      <c r="AH14" s="32">
        <f>+AH15/AG13</f>
        <v>9.5238095238095233E-2</v>
      </c>
      <c r="AI14" s="33">
        <f>+AI15/SUM(AC13,AE13,AF13,AG13)</f>
        <v>9.3253034722875688E-2</v>
      </c>
      <c r="AJ14" s="31">
        <f>+AJ15/AH13</f>
        <v>9.4093406593406592E-2</v>
      </c>
      <c r="AK14" s="32">
        <f>+AK15/AJ13</f>
        <v>8.5610200364298727E-2</v>
      </c>
      <c r="AL14" s="32">
        <f>+AL15/AK13</f>
        <v>9.3039283252929011E-2</v>
      </c>
      <c r="AM14" s="32">
        <f>+AM15/AL13</f>
        <v>9.1447368421052638E-2</v>
      </c>
      <c r="AN14" s="33">
        <f>+AN15/SUM(AH13,AJ13,AK13,AL13)</f>
        <v>9.1128545564272787E-2</v>
      </c>
      <c r="AO14" s="32">
        <f>+AO15/AM13</f>
        <v>8.9417819234480542E-2</v>
      </c>
      <c r="AP14" s="32"/>
      <c r="AQ14" s="32"/>
      <c r="AR14" s="32"/>
      <c r="AS14" s="33">
        <f>AO14</f>
        <v>8.9417819234480542E-2</v>
      </c>
      <c r="AT14" s="240"/>
      <c r="AU14" s="240"/>
      <c r="AV14" s="441"/>
      <c r="BA14" s="1"/>
      <c r="BB14" s="1"/>
      <c r="BC14" s="1"/>
      <c r="BD14" s="1"/>
      <c r="BE14" s="1"/>
      <c r="BF14" s="1"/>
      <c r="BG14" s="1"/>
      <c r="BH14" s="1"/>
      <c r="BM14" s="1"/>
      <c r="BN14" s="1"/>
      <c r="BY14" s="1"/>
      <c r="BZ14" s="1"/>
    </row>
    <row r="15" spans="3:78" ht="15" customHeight="1">
      <c r="C15" s="484"/>
      <c r="D15" s="130" t="s">
        <v>413</v>
      </c>
      <c r="E15" s="57"/>
      <c r="F15" s="178">
        <v>107</v>
      </c>
      <c r="G15" s="179">
        <v>86</v>
      </c>
      <c r="H15" s="179">
        <v>116</v>
      </c>
      <c r="I15" s="179">
        <v>116</v>
      </c>
      <c r="J15" s="180">
        <v>425</v>
      </c>
      <c r="K15" s="178">
        <v>99</v>
      </c>
      <c r="L15" s="179">
        <v>136</v>
      </c>
      <c r="M15" s="179">
        <v>157</v>
      </c>
      <c r="N15" s="179">
        <v>159</v>
      </c>
      <c r="O15" s="180">
        <v>551</v>
      </c>
      <c r="P15" s="178">
        <v>167</v>
      </c>
      <c r="Q15" s="179">
        <v>156</v>
      </c>
      <c r="R15" s="179">
        <v>183</v>
      </c>
      <c r="S15" s="179">
        <v>196</v>
      </c>
      <c r="T15" s="180">
        <v>702</v>
      </c>
      <c r="U15" s="179">
        <v>202</v>
      </c>
      <c r="V15" s="179">
        <v>182</v>
      </c>
      <c r="W15" s="179">
        <v>208</v>
      </c>
      <c r="X15" s="179">
        <v>219</v>
      </c>
      <c r="Y15" s="180">
        <v>811</v>
      </c>
      <c r="Z15" s="178">
        <v>217</v>
      </c>
      <c r="AA15" s="179">
        <v>206</v>
      </c>
      <c r="AB15" s="179">
        <v>238</v>
      </c>
      <c r="AC15" s="179">
        <v>236</v>
      </c>
      <c r="AD15" s="180">
        <v>897</v>
      </c>
      <c r="AE15" s="178">
        <v>240</v>
      </c>
      <c r="AF15" s="179">
        <v>236</v>
      </c>
      <c r="AG15" s="179">
        <v>251</v>
      </c>
      <c r="AH15" s="179">
        <v>264</v>
      </c>
      <c r="AI15" s="180">
        <v>991</v>
      </c>
      <c r="AJ15" s="178">
        <v>274</v>
      </c>
      <c r="AK15" s="179">
        <v>235</v>
      </c>
      <c r="AL15" s="179">
        <v>270</v>
      </c>
      <c r="AM15" s="179">
        <v>278</v>
      </c>
      <c r="AN15" s="180">
        <v>1057</v>
      </c>
      <c r="AO15" s="179">
        <v>278</v>
      </c>
      <c r="AP15" s="179"/>
      <c r="AQ15" s="179"/>
      <c r="AR15" s="179"/>
      <c r="AS15" s="180">
        <v>278</v>
      </c>
      <c r="AT15" s="440"/>
      <c r="BA15" s="1"/>
      <c r="BB15" s="1"/>
      <c r="BC15" s="1"/>
      <c r="BD15" s="1"/>
      <c r="BE15" s="1"/>
      <c r="BF15" s="1"/>
      <c r="BG15" s="1"/>
      <c r="BH15" s="1"/>
      <c r="BM15" s="1"/>
      <c r="BN15" s="1"/>
      <c r="BY15" s="1"/>
      <c r="BZ15" s="1"/>
    </row>
    <row r="16" spans="3:78" ht="15" customHeight="1">
      <c r="C16" s="484"/>
      <c r="D16" s="129" t="s">
        <v>414</v>
      </c>
      <c r="E16" s="58"/>
      <c r="F16" s="36">
        <v>0.82420000000000004</v>
      </c>
      <c r="G16" s="37">
        <v>0.82420000000000004</v>
      </c>
      <c r="H16" s="37">
        <v>0.82420000000000004</v>
      </c>
      <c r="I16" s="37">
        <v>0.82420000000000004</v>
      </c>
      <c r="J16" s="196">
        <v>0.82420000000000004</v>
      </c>
      <c r="K16" s="36">
        <v>0.82420000000000004</v>
      </c>
      <c r="L16" s="37">
        <v>0.82420000000000004</v>
      </c>
      <c r="M16" s="37">
        <v>0.82420000000000004</v>
      </c>
      <c r="N16" s="37">
        <v>0.82420000000000004</v>
      </c>
      <c r="O16" s="196">
        <v>0.82420000000000004</v>
      </c>
      <c r="P16" s="36">
        <v>0.84530000000000005</v>
      </c>
      <c r="Q16" s="37">
        <v>0.82340000000000002</v>
      </c>
      <c r="R16" s="37">
        <v>0.82350000000000001</v>
      </c>
      <c r="S16" s="37">
        <v>0.8236</v>
      </c>
      <c r="T16" s="196">
        <v>0.82869999999999999</v>
      </c>
      <c r="U16" s="37">
        <v>0.90069999999999995</v>
      </c>
      <c r="V16" s="37">
        <v>0.82350000000000001</v>
      </c>
      <c r="W16" s="37">
        <v>0.8236</v>
      </c>
      <c r="X16" s="37">
        <v>0.85070000000000001</v>
      </c>
      <c r="Y16" s="196">
        <v>0.85009999999999997</v>
      </c>
      <c r="Z16" s="36">
        <v>0.91180000000000005</v>
      </c>
      <c r="AA16" s="37">
        <v>0.8236</v>
      </c>
      <c r="AB16" s="37">
        <v>0.82369999999999999</v>
      </c>
      <c r="AC16" s="37">
        <v>0.87760000000000005</v>
      </c>
      <c r="AD16" s="196">
        <v>0.85919999999999996</v>
      </c>
      <c r="AE16" s="36">
        <v>0.9083</v>
      </c>
      <c r="AF16" s="37">
        <v>0.82420000000000004</v>
      </c>
      <c r="AG16" s="37">
        <v>0.82420000000000004</v>
      </c>
      <c r="AH16" s="37">
        <v>0.89770000000000005</v>
      </c>
      <c r="AI16" s="196">
        <v>0.86480000000000001</v>
      </c>
      <c r="AJ16" s="36">
        <v>0.91239999999999999</v>
      </c>
      <c r="AK16" s="37">
        <v>0.82420000000000004</v>
      </c>
      <c r="AL16" s="37">
        <v>0.82420000000000004</v>
      </c>
      <c r="AM16" s="37">
        <v>0.90290000000000004</v>
      </c>
      <c r="AN16" s="196">
        <v>0.86780000000000002</v>
      </c>
      <c r="AO16" s="37">
        <v>0.91010000000000002</v>
      </c>
      <c r="AP16" s="37"/>
      <c r="AQ16" s="37"/>
      <c r="AR16" s="37"/>
      <c r="AS16" s="196">
        <v>0.91010000000000002</v>
      </c>
      <c r="BA16" s="1"/>
      <c r="BB16" s="1"/>
      <c r="BC16" s="1"/>
      <c r="BD16" s="1"/>
      <c r="BE16" s="1"/>
      <c r="BF16" s="1"/>
      <c r="BG16" s="1"/>
      <c r="BH16" s="1"/>
      <c r="BM16" s="1"/>
      <c r="BN16" s="1"/>
      <c r="BY16" s="1"/>
      <c r="BZ16" s="1"/>
    </row>
    <row r="17" spans="3:78" ht="15" customHeight="1">
      <c r="C17" s="485"/>
      <c r="D17" s="131" t="s">
        <v>415</v>
      </c>
      <c r="E17" s="59"/>
      <c r="F17" s="175">
        <v>88</v>
      </c>
      <c r="G17" s="176">
        <v>71</v>
      </c>
      <c r="H17" s="176">
        <v>95</v>
      </c>
      <c r="I17" s="176">
        <v>96</v>
      </c>
      <c r="J17" s="177">
        <v>350</v>
      </c>
      <c r="K17" s="175">
        <v>82</v>
      </c>
      <c r="L17" s="176">
        <v>112</v>
      </c>
      <c r="M17" s="176">
        <v>129</v>
      </c>
      <c r="N17" s="176">
        <v>131</v>
      </c>
      <c r="O17" s="177">
        <v>454</v>
      </c>
      <c r="P17" s="175">
        <v>141</v>
      </c>
      <c r="Q17" s="176">
        <v>128</v>
      </c>
      <c r="R17" s="176">
        <v>151</v>
      </c>
      <c r="S17" s="176">
        <v>162</v>
      </c>
      <c r="T17" s="177">
        <v>582</v>
      </c>
      <c r="U17" s="176">
        <v>182</v>
      </c>
      <c r="V17" s="176">
        <v>150</v>
      </c>
      <c r="W17" s="176">
        <v>171</v>
      </c>
      <c r="X17" s="176">
        <v>187</v>
      </c>
      <c r="Y17" s="177">
        <v>689</v>
      </c>
      <c r="Z17" s="175">
        <v>197</v>
      </c>
      <c r="AA17" s="176">
        <v>170</v>
      </c>
      <c r="AB17" s="176">
        <v>196</v>
      </c>
      <c r="AC17" s="176">
        <v>207</v>
      </c>
      <c r="AD17" s="177">
        <v>771</v>
      </c>
      <c r="AE17" s="175">
        <v>218</v>
      </c>
      <c r="AF17" s="176">
        <v>195</v>
      </c>
      <c r="AG17" s="176">
        <v>207</v>
      </c>
      <c r="AH17" s="176">
        <v>237</v>
      </c>
      <c r="AI17" s="177">
        <v>857</v>
      </c>
      <c r="AJ17" s="175">
        <v>250</v>
      </c>
      <c r="AK17" s="176">
        <v>194</v>
      </c>
      <c r="AL17" s="176">
        <v>222</v>
      </c>
      <c r="AM17" s="176">
        <v>251</v>
      </c>
      <c r="AN17" s="177">
        <v>917</v>
      </c>
      <c r="AO17" s="176">
        <v>253</v>
      </c>
      <c r="AP17" s="176"/>
      <c r="AQ17" s="176"/>
      <c r="AR17" s="176"/>
      <c r="AS17" s="177">
        <v>253</v>
      </c>
      <c r="BA17" s="1"/>
      <c r="BB17" s="1"/>
      <c r="BC17" s="1"/>
      <c r="BD17" s="1"/>
      <c r="BE17" s="1"/>
      <c r="BF17" s="1"/>
      <c r="BG17" s="1"/>
      <c r="BH17" s="1"/>
      <c r="BM17" s="1"/>
      <c r="BN17" s="1"/>
      <c r="BY17" s="1"/>
      <c r="BZ17" s="1"/>
    </row>
    <row r="18" spans="3:78" ht="5.25" customHeight="1">
      <c r="C18" s="8"/>
      <c r="D18" s="10"/>
      <c r="E18" s="61"/>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4"/>
      <c r="AF18" s="13"/>
      <c r="AG18" s="13"/>
      <c r="AH18" s="13"/>
      <c r="AI18" s="13"/>
      <c r="AJ18" s="14"/>
      <c r="AK18" s="13"/>
      <c r="AL18" s="13"/>
      <c r="AM18" s="13"/>
      <c r="AN18" s="13"/>
      <c r="AO18" s="13"/>
      <c r="AP18" s="13"/>
      <c r="AQ18" s="13"/>
      <c r="AR18" s="13"/>
      <c r="AS18" s="13"/>
      <c r="BA18" s="1"/>
      <c r="BB18" s="1"/>
      <c r="BC18" s="1"/>
      <c r="BD18" s="1"/>
      <c r="BE18" s="1"/>
      <c r="BF18" s="1"/>
      <c r="BG18" s="1"/>
      <c r="BH18" s="1"/>
      <c r="BM18" s="1"/>
      <c r="BN18" s="1"/>
      <c r="BY18" s="1"/>
      <c r="BZ18" s="1"/>
    </row>
    <row r="19" spans="3:78" ht="15" customHeight="1">
      <c r="C19" s="484" t="s">
        <v>13</v>
      </c>
      <c r="D19" s="128" t="s">
        <v>411</v>
      </c>
      <c r="E19" s="62"/>
      <c r="F19" s="15">
        <v>0</v>
      </c>
      <c r="G19" s="16">
        <v>0</v>
      </c>
      <c r="H19" s="16">
        <v>0</v>
      </c>
      <c r="I19" s="16">
        <v>0</v>
      </c>
      <c r="J19" s="17">
        <v>0</v>
      </c>
      <c r="K19" s="15">
        <v>0</v>
      </c>
      <c r="L19" s="16">
        <v>0</v>
      </c>
      <c r="M19" s="16">
        <v>0</v>
      </c>
      <c r="N19" s="16">
        <v>0</v>
      </c>
      <c r="O19" s="17">
        <v>0</v>
      </c>
      <c r="P19" s="15">
        <v>0</v>
      </c>
      <c r="Q19" s="16">
        <v>0</v>
      </c>
      <c r="R19" s="16">
        <v>0</v>
      </c>
      <c r="S19" s="16">
        <v>0</v>
      </c>
      <c r="T19" s="17">
        <v>0</v>
      </c>
      <c r="U19" s="89">
        <v>454</v>
      </c>
      <c r="V19" s="62">
        <v>591</v>
      </c>
      <c r="W19" s="28">
        <v>552</v>
      </c>
      <c r="X19" s="28">
        <v>545</v>
      </c>
      <c r="Y19" s="29">
        <v>2142</v>
      </c>
      <c r="Z19" s="30">
        <v>567</v>
      </c>
      <c r="AA19" s="28">
        <v>760</v>
      </c>
      <c r="AB19" s="28">
        <v>675</v>
      </c>
      <c r="AC19" s="28">
        <v>737</v>
      </c>
      <c r="AD19" s="29">
        <v>2739</v>
      </c>
      <c r="AE19" s="30">
        <v>749</v>
      </c>
      <c r="AF19" s="28">
        <v>1065</v>
      </c>
      <c r="AG19" s="28">
        <v>789</v>
      </c>
      <c r="AH19" s="28">
        <v>853</v>
      </c>
      <c r="AI19" s="29">
        <v>3456</v>
      </c>
      <c r="AJ19" s="30">
        <v>854</v>
      </c>
      <c r="AK19" s="28">
        <v>1109</v>
      </c>
      <c r="AL19" s="28">
        <v>979</v>
      </c>
      <c r="AM19" s="28">
        <v>970</v>
      </c>
      <c r="AN19" s="29">
        <v>3912</v>
      </c>
      <c r="AO19" s="28">
        <v>873</v>
      </c>
      <c r="AP19" s="28"/>
      <c r="AQ19" s="28"/>
      <c r="AR19" s="28"/>
      <c r="AS19" s="29">
        <v>873</v>
      </c>
      <c r="BA19" s="1"/>
      <c r="BB19" s="1"/>
      <c r="BC19" s="1"/>
      <c r="BD19" s="1"/>
      <c r="BE19" s="1"/>
      <c r="BF19" s="1"/>
      <c r="BG19" s="1"/>
      <c r="BH19" s="1"/>
      <c r="BM19" s="1"/>
      <c r="BN19" s="1"/>
      <c r="BY19" s="1"/>
      <c r="BZ19" s="1"/>
    </row>
    <row r="20" spans="3:78" ht="15" customHeight="1">
      <c r="C20" s="484"/>
      <c r="D20" s="129" t="s">
        <v>412</v>
      </c>
      <c r="E20" s="31"/>
      <c r="F20" s="18">
        <v>0</v>
      </c>
      <c r="G20" s="13">
        <v>0</v>
      </c>
      <c r="H20" s="13">
        <v>0</v>
      </c>
      <c r="I20" s="13">
        <v>0</v>
      </c>
      <c r="J20" s="19">
        <v>0</v>
      </c>
      <c r="K20" s="18">
        <v>0</v>
      </c>
      <c r="L20" s="13">
        <v>0</v>
      </c>
      <c r="M20" s="13">
        <v>0</v>
      </c>
      <c r="N20" s="13">
        <v>0</v>
      </c>
      <c r="O20" s="19">
        <v>0</v>
      </c>
      <c r="P20" s="18">
        <v>0</v>
      </c>
      <c r="Q20" s="13">
        <v>0</v>
      </c>
      <c r="R20" s="13">
        <v>0</v>
      </c>
      <c r="S20" s="13">
        <v>0</v>
      </c>
      <c r="T20" s="19">
        <v>0</v>
      </c>
      <c r="U20" s="18">
        <v>0</v>
      </c>
      <c r="V20" s="13">
        <v>0</v>
      </c>
      <c r="W20" s="32">
        <f>+W21/V19</f>
        <v>7.2758037225042302E-2</v>
      </c>
      <c r="X20" s="32">
        <f>+X21/W19</f>
        <v>8.5144927536231887E-2</v>
      </c>
      <c r="Y20" s="33">
        <f>+Y21/SUM(V19:W19)</f>
        <v>7.874015748031496E-2</v>
      </c>
      <c r="Z20" s="31">
        <f>+Z21/X19</f>
        <v>8.8073394495412849E-2</v>
      </c>
      <c r="AA20" s="32">
        <f>+AA21/Z19</f>
        <v>6.5255731922398585E-2</v>
      </c>
      <c r="AB20" s="32">
        <f>+AB21/AA19</f>
        <v>7.6315789473684212E-2</v>
      </c>
      <c r="AC20" s="32">
        <f>+AC21/AB19</f>
        <v>8.8888888888888892E-2</v>
      </c>
      <c r="AD20" s="33">
        <f>+AD21/SUM(X19,Z19:AB19)</f>
        <v>7.9701609736945428E-2</v>
      </c>
      <c r="AE20" s="31">
        <f>+AE21/AC19</f>
        <v>9.6336499321573954E-2</v>
      </c>
      <c r="AF20" s="32">
        <f>+AF21/AE19</f>
        <v>6.4085447263017362E-2</v>
      </c>
      <c r="AG20" s="32">
        <f>+AG21/AF19</f>
        <v>8.5446009389671368E-2</v>
      </c>
      <c r="AH20" s="32">
        <f>+AH21/AG19</f>
        <v>9.378960709759189E-2</v>
      </c>
      <c r="AI20" s="33">
        <f>+AI21/SUM(AC19,AE19,AF19,AG19)</f>
        <v>8.5029940119760478E-2</v>
      </c>
      <c r="AJ20" s="31">
        <f>+AJ21/AH19</f>
        <v>9.9648300117233288E-2</v>
      </c>
      <c r="AK20" s="32">
        <f>+AK21/AJ19</f>
        <v>6.6744730679156913E-2</v>
      </c>
      <c r="AL20" s="32">
        <f>+AL21/AK19</f>
        <v>8.6564472497745723E-2</v>
      </c>
      <c r="AM20" s="32">
        <f>+AM21/AL19</f>
        <v>9.7037793667007155E-2</v>
      </c>
      <c r="AN20" s="33">
        <f>+AN21/SUM(AH19,AJ19,AK19,AL19)</f>
        <v>8.7483530961791831E-2</v>
      </c>
      <c r="AO20" s="32">
        <f>+AO21/AM19</f>
        <v>0.10103092783505155</v>
      </c>
      <c r="AP20" s="32"/>
      <c r="AQ20" s="32"/>
      <c r="AR20" s="32"/>
      <c r="AS20" s="33">
        <f>AO20</f>
        <v>0.10103092783505155</v>
      </c>
    </row>
    <row r="21" spans="3:78" s="2" customFormat="1" ht="15" customHeight="1">
      <c r="C21" s="484"/>
      <c r="D21" s="130" t="s">
        <v>413</v>
      </c>
      <c r="E21" s="34"/>
      <c r="F21" s="34">
        <v>0</v>
      </c>
      <c r="G21" s="55">
        <v>0</v>
      </c>
      <c r="H21" s="55">
        <v>0</v>
      </c>
      <c r="I21" s="55">
        <v>0</v>
      </c>
      <c r="J21" s="35">
        <v>0</v>
      </c>
      <c r="K21" s="34">
        <v>0</v>
      </c>
      <c r="L21" s="55">
        <v>0</v>
      </c>
      <c r="M21" s="55">
        <v>0</v>
      </c>
      <c r="N21" s="55">
        <v>0</v>
      </c>
      <c r="O21" s="35">
        <v>0</v>
      </c>
      <c r="P21" s="34">
        <v>0</v>
      </c>
      <c r="Q21" s="55">
        <v>0</v>
      </c>
      <c r="R21" s="55">
        <v>0</v>
      </c>
      <c r="S21" s="55">
        <v>0</v>
      </c>
      <c r="T21" s="35">
        <v>0</v>
      </c>
      <c r="U21" s="34">
        <v>0</v>
      </c>
      <c r="V21" s="55">
        <v>0</v>
      </c>
      <c r="W21" s="179">
        <v>43</v>
      </c>
      <c r="X21" s="179">
        <v>47</v>
      </c>
      <c r="Y21" s="180">
        <v>90</v>
      </c>
      <c r="Z21" s="178">
        <v>48</v>
      </c>
      <c r="AA21" s="179">
        <v>37</v>
      </c>
      <c r="AB21" s="179">
        <v>58</v>
      </c>
      <c r="AC21" s="179">
        <v>60</v>
      </c>
      <c r="AD21" s="180">
        <v>203</v>
      </c>
      <c r="AE21" s="178">
        <v>71</v>
      </c>
      <c r="AF21" s="179">
        <v>48</v>
      </c>
      <c r="AG21" s="179">
        <v>91</v>
      </c>
      <c r="AH21" s="179">
        <v>74</v>
      </c>
      <c r="AI21" s="180">
        <v>284</v>
      </c>
      <c r="AJ21" s="178">
        <v>85</v>
      </c>
      <c r="AK21" s="179">
        <v>57</v>
      </c>
      <c r="AL21" s="179">
        <v>96</v>
      </c>
      <c r="AM21" s="179">
        <v>95</v>
      </c>
      <c r="AN21" s="180">
        <v>332</v>
      </c>
      <c r="AO21" s="179">
        <v>98</v>
      </c>
      <c r="AP21" s="179"/>
      <c r="AQ21" s="179"/>
      <c r="AR21" s="179"/>
      <c r="AS21" s="180">
        <v>98</v>
      </c>
      <c r="AT21" s="1"/>
      <c r="AU21" s="1"/>
      <c r="AV21" s="1"/>
      <c r="AW21" s="1"/>
      <c r="AX21" s="1"/>
    </row>
    <row r="22" spans="3:78" ht="15" customHeight="1">
      <c r="C22" s="484"/>
      <c r="D22" s="129" t="s">
        <v>414</v>
      </c>
      <c r="E22" s="18"/>
      <c r="F22" s="236">
        <v>0</v>
      </c>
      <c r="G22" s="275">
        <v>0</v>
      </c>
      <c r="H22" s="275">
        <v>0</v>
      </c>
      <c r="I22" s="275">
        <v>0</v>
      </c>
      <c r="J22" s="235">
        <v>0</v>
      </c>
      <c r="K22" s="236">
        <v>0</v>
      </c>
      <c r="L22" s="275">
        <v>0</v>
      </c>
      <c r="M22" s="275">
        <v>0</v>
      </c>
      <c r="N22" s="275">
        <v>0</v>
      </c>
      <c r="O22" s="235">
        <v>0</v>
      </c>
      <c r="P22" s="236">
        <v>0</v>
      </c>
      <c r="Q22" s="275">
        <v>0</v>
      </c>
      <c r="R22" s="275">
        <v>0</v>
      </c>
      <c r="S22" s="275">
        <v>0</v>
      </c>
      <c r="T22" s="235">
        <v>0</v>
      </c>
      <c r="U22" s="236">
        <v>0</v>
      </c>
      <c r="V22" s="275">
        <v>0</v>
      </c>
      <c r="W22" s="37">
        <v>1</v>
      </c>
      <c r="X22" s="37">
        <v>1</v>
      </c>
      <c r="Y22" s="196">
        <v>1</v>
      </c>
      <c r="Z22" s="36">
        <v>1</v>
      </c>
      <c r="AA22" s="37">
        <v>1</v>
      </c>
      <c r="AB22" s="37">
        <v>1</v>
      </c>
      <c r="AC22" s="37">
        <v>1</v>
      </c>
      <c r="AD22" s="196">
        <v>1</v>
      </c>
      <c r="AE22" s="36">
        <v>1</v>
      </c>
      <c r="AF22" s="37">
        <v>1</v>
      </c>
      <c r="AG22" s="37">
        <v>1</v>
      </c>
      <c r="AH22" s="37">
        <v>1</v>
      </c>
      <c r="AI22" s="196">
        <v>1</v>
      </c>
      <c r="AJ22" s="36">
        <v>1</v>
      </c>
      <c r="AK22" s="37">
        <v>1</v>
      </c>
      <c r="AL22" s="37">
        <v>1</v>
      </c>
      <c r="AM22" s="37">
        <v>1</v>
      </c>
      <c r="AN22" s="196">
        <v>1</v>
      </c>
      <c r="AO22" s="37">
        <v>1</v>
      </c>
      <c r="AP22" s="37"/>
      <c r="AQ22" s="37"/>
      <c r="AR22" s="37"/>
      <c r="AS22" s="196">
        <v>1</v>
      </c>
    </row>
    <row r="23" spans="3:78" ht="15" customHeight="1">
      <c r="C23" s="485"/>
      <c r="D23" s="131" t="s">
        <v>415</v>
      </c>
      <c r="E23" s="38"/>
      <c r="F23" s="38">
        <v>0</v>
      </c>
      <c r="G23" s="39">
        <v>0</v>
      </c>
      <c r="H23" s="39">
        <v>0</v>
      </c>
      <c r="I23" s="39">
        <v>0</v>
      </c>
      <c r="J23" s="40">
        <v>0</v>
      </c>
      <c r="K23" s="38">
        <v>0</v>
      </c>
      <c r="L23" s="39">
        <v>0</v>
      </c>
      <c r="M23" s="39">
        <v>0</v>
      </c>
      <c r="N23" s="39">
        <v>0</v>
      </c>
      <c r="O23" s="40">
        <v>0</v>
      </c>
      <c r="P23" s="38">
        <v>0</v>
      </c>
      <c r="Q23" s="39">
        <v>0</v>
      </c>
      <c r="R23" s="39">
        <v>0</v>
      </c>
      <c r="S23" s="39">
        <v>0</v>
      </c>
      <c r="T23" s="40">
        <v>0</v>
      </c>
      <c r="U23" s="38">
        <v>0</v>
      </c>
      <c r="V23" s="39">
        <v>0</v>
      </c>
      <c r="W23" s="176">
        <v>43</v>
      </c>
      <c r="X23" s="176">
        <v>47</v>
      </c>
      <c r="Y23" s="177">
        <v>90</v>
      </c>
      <c r="Z23" s="175">
        <v>48</v>
      </c>
      <c r="AA23" s="176">
        <v>37</v>
      </c>
      <c r="AB23" s="176">
        <v>58</v>
      </c>
      <c r="AC23" s="176">
        <v>60</v>
      </c>
      <c r="AD23" s="177">
        <v>203</v>
      </c>
      <c r="AE23" s="175">
        <v>71</v>
      </c>
      <c r="AF23" s="176">
        <v>48</v>
      </c>
      <c r="AG23" s="176">
        <v>91</v>
      </c>
      <c r="AH23" s="176">
        <v>74</v>
      </c>
      <c r="AI23" s="177">
        <v>284</v>
      </c>
      <c r="AJ23" s="175">
        <v>85</v>
      </c>
      <c r="AK23" s="176">
        <v>57</v>
      </c>
      <c r="AL23" s="176">
        <v>96</v>
      </c>
      <c r="AM23" s="176">
        <v>95</v>
      </c>
      <c r="AN23" s="177">
        <v>332</v>
      </c>
      <c r="AO23" s="176">
        <v>98</v>
      </c>
      <c r="AP23" s="176"/>
      <c r="AQ23" s="176"/>
      <c r="AR23" s="176"/>
      <c r="AS23" s="177">
        <v>98</v>
      </c>
    </row>
    <row r="24" spans="3:78" ht="5.25" customHeight="1">
      <c r="C24" s="8"/>
      <c r="D24" s="10"/>
      <c r="E24" s="61"/>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4"/>
      <c r="AF24" s="13"/>
      <c r="AG24" s="13"/>
      <c r="AH24" s="13"/>
      <c r="AI24" s="13"/>
      <c r="AJ24" s="14"/>
      <c r="AK24" s="13"/>
      <c r="AL24" s="13"/>
      <c r="AM24" s="13"/>
      <c r="AN24" s="13"/>
      <c r="AO24" s="13"/>
      <c r="AP24" s="13"/>
      <c r="AQ24" s="13"/>
      <c r="AR24" s="13"/>
      <c r="AS24" s="13"/>
    </row>
    <row r="25" spans="3:78" ht="15" customHeight="1">
      <c r="C25" s="484" t="s">
        <v>14</v>
      </c>
      <c r="D25" s="128" t="s">
        <v>411</v>
      </c>
      <c r="E25" s="60">
        <v>464</v>
      </c>
      <c r="F25" s="90">
        <v>460</v>
      </c>
      <c r="G25" s="28">
        <v>475</v>
      </c>
      <c r="H25" s="28">
        <v>484</v>
      </c>
      <c r="I25" s="28">
        <v>473</v>
      </c>
      <c r="J25" s="29">
        <v>1892</v>
      </c>
      <c r="K25" s="30">
        <v>522</v>
      </c>
      <c r="L25" s="28">
        <v>432</v>
      </c>
      <c r="M25" s="28">
        <v>516</v>
      </c>
      <c r="N25" s="28">
        <v>475</v>
      </c>
      <c r="O25" s="29">
        <v>1945</v>
      </c>
      <c r="P25" s="30">
        <v>503</v>
      </c>
      <c r="Q25" s="28">
        <v>524</v>
      </c>
      <c r="R25" s="28">
        <v>523</v>
      </c>
      <c r="S25" s="28">
        <v>513</v>
      </c>
      <c r="T25" s="29">
        <v>2063</v>
      </c>
      <c r="U25" s="30">
        <v>521</v>
      </c>
      <c r="V25" s="28">
        <v>516</v>
      </c>
      <c r="W25" s="28">
        <v>506</v>
      </c>
      <c r="X25" s="28">
        <v>488</v>
      </c>
      <c r="Y25" s="29">
        <v>2031</v>
      </c>
      <c r="Z25" s="30">
        <v>473</v>
      </c>
      <c r="AA25" s="28">
        <v>483</v>
      </c>
      <c r="AB25" s="28">
        <v>456</v>
      </c>
      <c r="AC25" s="28">
        <v>465</v>
      </c>
      <c r="AD25" s="29">
        <v>1877</v>
      </c>
      <c r="AE25" s="30">
        <v>431</v>
      </c>
      <c r="AF25" s="28">
        <v>462</v>
      </c>
      <c r="AG25" s="28">
        <v>406</v>
      </c>
      <c r="AH25" s="103">
        <v>415</v>
      </c>
      <c r="AI25" s="29">
        <v>1715</v>
      </c>
      <c r="AJ25" s="30">
        <v>382</v>
      </c>
      <c r="AK25" s="28">
        <v>455</v>
      </c>
      <c r="AL25" s="28">
        <v>432</v>
      </c>
      <c r="AM25" s="28">
        <v>398</v>
      </c>
      <c r="AN25" s="29">
        <v>1665</v>
      </c>
      <c r="AO25" s="28">
        <v>442</v>
      </c>
      <c r="AP25" s="28"/>
      <c r="AQ25" s="28"/>
      <c r="AR25" s="28"/>
      <c r="AS25" s="29">
        <v>442</v>
      </c>
    </row>
    <row r="26" spans="3:78" ht="15" customHeight="1">
      <c r="C26" s="484"/>
      <c r="D26" s="129" t="s">
        <v>412</v>
      </c>
      <c r="E26" s="31"/>
      <c r="F26" s="31">
        <f>+F27/E25</f>
        <v>0.1788793103448276</v>
      </c>
      <c r="G26" s="32">
        <f>+G27/F25</f>
        <v>0.17826086956521739</v>
      </c>
      <c r="H26" s="32">
        <f>+H27/G25</f>
        <v>0.17473684210526316</v>
      </c>
      <c r="I26" s="32">
        <f>+I27/H25</f>
        <v>0.1756198347107438</v>
      </c>
      <c r="J26" s="33">
        <f>+J27/SUM(E25:H25)</f>
        <v>0.17684545937334042</v>
      </c>
      <c r="K26" s="31">
        <f>+K27/I25</f>
        <v>0.17758985200845667</v>
      </c>
      <c r="L26" s="32">
        <f>+L27/K25</f>
        <v>0.17816091954022989</v>
      </c>
      <c r="M26" s="32">
        <f>+M27/L25</f>
        <v>0.17824074074074073</v>
      </c>
      <c r="N26" s="32">
        <f>+N27/M25</f>
        <v>0.18023255813953487</v>
      </c>
      <c r="O26" s="33">
        <f>+O27/SUM(I25,K25:M25)</f>
        <v>0.17807514153371076</v>
      </c>
      <c r="P26" s="31">
        <f>+P27/N25</f>
        <v>0.1831578947368421</v>
      </c>
      <c r="Q26" s="32">
        <f>+Q27/P25</f>
        <v>0.18290258449304175</v>
      </c>
      <c r="R26" s="32">
        <f>+R27/Q25</f>
        <v>0.18320610687022901</v>
      </c>
      <c r="S26" s="32">
        <f>+S27/R25</f>
        <v>0.17973231357552583</v>
      </c>
      <c r="T26" s="33">
        <f>+T27/SUM(N25,P25:R25)</f>
        <v>0.18222222222222223</v>
      </c>
      <c r="U26" s="31">
        <f>+U27/S25</f>
        <v>0.18908382066276802</v>
      </c>
      <c r="V26" s="32">
        <f>+V27/U25</f>
        <v>0.1785028790786948</v>
      </c>
      <c r="W26" s="32">
        <f>+W27/V25</f>
        <v>0.17635658914728683</v>
      </c>
      <c r="X26" s="32">
        <f>+X27/W25</f>
        <v>0.17391304347826086</v>
      </c>
      <c r="Y26" s="33">
        <f>+Y27/SUM(S25,U25:W25)</f>
        <v>0.17996108949416342</v>
      </c>
      <c r="Z26" s="31">
        <f>+Z27/X25</f>
        <v>0.17622950819672131</v>
      </c>
      <c r="AA26" s="32">
        <f>+AA27/Z25</f>
        <v>0.17758985200845667</v>
      </c>
      <c r="AB26" s="32">
        <f>+AB27/AA25</f>
        <v>0.18012422360248448</v>
      </c>
      <c r="AC26" s="32">
        <f>+AC27/AB25</f>
        <v>0.17982456140350878</v>
      </c>
      <c r="AD26" s="33">
        <f>+AD27/SUM(X25,Z25:AB25)</f>
        <v>0.17842105263157895</v>
      </c>
      <c r="AE26" s="31">
        <f>+AE27/AC25</f>
        <v>0.18064516129032257</v>
      </c>
      <c r="AF26" s="32">
        <f>+AF27/AE25</f>
        <v>0.17865429234338748</v>
      </c>
      <c r="AG26" s="32">
        <f>+AG27/AF25</f>
        <v>0.17965367965367965</v>
      </c>
      <c r="AH26" s="32">
        <f>+AH27/AG25</f>
        <v>0.17980295566502463</v>
      </c>
      <c r="AI26" s="33">
        <f>+AI27/SUM(AC25,AE25,AF25,AG25)</f>
        <v>0.17970521541950113</v>
      </c>
      <c r="AJ26" s="31">
        <f>+AJ27/AH25</f>
        <v>0.1783132530120482</v>
      </c>
      <c r="AK26" s="32">
        <f>+AK27/AJ25</f>
        <v>0.17801047120418848</v>
      </c>
      <c r="AL26" s="32">
        <f>+AL27/AK25</f>
        <v>0.18241758241758241</v>
      </c>
      <c r="AM26" s="32">
        <f>+AM27/AL25</f>
        <v>0.18055555555555555</v>
      </c>
      <c r="AN26" s="33">
        <f>+AN27/SUM(AH25,AJ25,AK25,AL25)</f>
        <v>0.17992874109263657</v>
      </c>
      <c r="AO26" s="32">
        <f>+AO27/AM25</f>
        <v>0.18090452261306533</v>
      </c>
      <c r="AP26" s="32"/>
      <c r="AQ26" s="32"/>
      <c r="AR26" s="32"/>
      <c r="AS26" s="33">
        <f>AO26</f>
        <v>0.18090452261306533</v>
      </c>
    </row>
    <row r="27" spans="3:78" ht="15" customHeight="1">
      <c r="C27" s="484"/>
      <c r="D27" s="130" t="s">
        <v>413</v>
      </c>
      <c r="E27" s="34"/>
      <c r="F27" s="178">
        <v>83</v>
      </c>
      <c r="G27" s="145">
        <v>82</v>
      </c>
      <c r="H27" s="145">
        <v>83</v>
      </c>
      <c r="I27" s="145">
        <v>85</v>
      </c>
      <c r="J27" s="180">
        <v>333</v>
      </c>
      <c r="K27" s="178">
        <v>84</v>
      </c>
      <c r="L27" s="145">
        <v>93</v>
      </c>
      <c r="M27" s="145">
        <v>77</v>
      </c>
      <c r="N27" s="145">
        <v>93</v>
      </c>
      <c r="O27" s="180">
        <v>346</v>
      </c>
      <c r="P27" s="178">
        <v>87</v>
      </c>
      <c r="Q27" s="145">
        <v>92</v>
      </c>
      <c r="R27" s="145">
        <v>96</v>
      </c>
      <c r="S27" s="145">
        <v>94</v>
      </c>
      <c r="T27" s="180">
        <v>369</v>
      </c>
      <c r="U27" s="178">
        <v>97</v>
      </c>
      <c r="V27" s="145">
        <v>93</v>
      </c>
      <c r="W27" s="145">
        <v>91</v>
      </c>
      <c r="X27" s="145">
        <v>88</v>
      </c>
      <c r="Y27" s="180">
        <v>370</v>
      </c>
      <c r="Z27" s="178">
        <v>86</v>
      </c>
      <c r="AA27" s="145">
        <v>84</v>
      </c>
      <c r="AB27" s="145">
        <v>87</v>
      </c>
      <c r="AC27" s="145">
        <v>82</v>
      </c>
      <c r="AD27" s="180">
        <v>339</v>
      </c>
      <c r="AE27" s="178">
        <v>84</v>
      </c>
      <c r="AF27" s="145">
        <v>77</v>
      </c>
      <c r="AG27" s="145">
        <v>83</v>
      </c>
      <c r="AH27" s="179">
        <v>73</v>
      </c>
      <c r="AI27" s="180">
        <v>317</v>
      </c>
      <c r="AJ27" s="178">
        <v>74</v>
      </c>
      <c r="AK27" s="179">
        <v>68</v>
      </c>
      <c r="AL27" s="145">
        <v>83</v>
      </c>
      <c r="AM27" s="179">
        <v>78</v>
      </c>
      <c r="AN27" s="180">
        <v>303</v>
      </c>
      <c r="AO27" s="179">
        <v>72</v>
      </c>
      <c r="AP27" s="179"/>
      <c r="AQ27" s="179"/>
      <c r="AR27" s="179"/>
      <c r="AS27" s="180">
        <v>72</v>
      </c>
    </row>
    <row r="28" spans="3:78" ht="15" customHeight="1">
      <c r="C28" s="484"/>
      <c r="D28" s="129" t="s">
        <v>414</v>
      </c>
      <c r="E28" s="36"/>
      <c r="F28" s="36">
        <v>0.82420000000000004</v>
      </c>
      <c r="G28" s="37">
        <v>0.82420000000000004</v>
      </c>
      <c r="H28" s="37">
        <v>0.82420000000000004</v>
      </c>
      <c r="I28" s="37">
        <v>0.82420000000000004</v>
      </c>
      <c r="J28" s="196">
        <v>0.82420000000000004</v>
      </c>
      <c r="K28" s="36">
        <v>0.82420000000000004</v>
      </c>
      <c r="L28" s="37">
        <v>0.82420000000000004</v>
      </c>
      <c r="M28" s="37">
        <v>0.82420000000000004</v>
      </c>
      <c r="N28" s="37">
        <v>0.82420000000000004</v>
      </c>
      <c r="O28" s="196">
        <v>0.82420000000000004</v>
      </c>
      <c r="P28" s="36">
        <v>0.82420000000000004</v>
      </c>
      <c r="Q28" s="37">
        <v>0.82420000000000004</v>
      </c>
      <c r="R28" s="37">
        <v>0.82420000000000004</v>
      </c>
      <c r="S28" s="37">
        <v>0.82420000000000004</v>
      </c>
      <c r="T28" s="196">
        <v>0.82420000000000004</v>
      </c>
      <c r="U28" s="36">
        <v>0.82420000000000004</v>
      </c>
      <c r="V28" s="37">
        <v>0.82420000000000004</v>
      </c>
      <c r="W28" s="37">
        <v>0.82420000000000004</v>
      </c>
      <c r="X28" s="37">
        <v>0.82420000000000004</v>
      </c>
      <c r="Y28" s="196">
        <v>0.82420000000000004</v>
      </c>
      <c r="Z28" s="36">
        <v>0.82420000000000004</v>
      </c>
      <c r="AA28" s="37">
        <v>0.82420000000000004</v>
      </c>
      <c r="AB28" s="37">
        <v>0.82420000000000004</v>
      </c>
      <c r="AC28" s="37">
        <v>0.82420000000000004</v>
      </c>
      <c r="AD28" s="196">
        <v>0.82420000000000004</v>
      </c>
      <c r="AE28" s="36">
        <v>0.82420000000000004</v>
      </c>
      <c r="AF28" s="37">
        <v>0.82420000000000004</v>
      </c>
      <c r="AG28" s="37">
        <v>0.82420000000000004</v>
      </c>
      <c r="AH28" s="37">
        <v>0.82420000000000004</v>
      </c>
      <c r="AI28" s="196">
        <v>0.82420000000000004</v>
      </c>
      <c r="AJ28" s="36">
        <v>0.82420000000000004</v>
      </c>
      <c r="AK28" s="37">
        <v>0.82420000000000004</v>
      </c>
      <c r="AL28" s="37">
        <v>0.82420000000000004</v>
      </c>
      <c r="AM28" s="37">
        <v>0.82420000000000004</v>
      </c>
      <c r="AN28" s="196">
        <v>0.82420000000000004</v>
      </c>
      <c r="AO28" s="37">
        <v>0.82420000000000004</v>
      </c>
      <c r="AP28" s="37"/>
      <c r="AQ28" s="37"/>
      <c r="AR28" s="37"/>
      <c r="AS28" s="196">
        <v>0.82420000000000004</v>
      </c>
    </row>
    <row r="29" spans="3:78" ht="15" customHeight="1">
      <c r="C29" s="485"/>
      <c r="D29" s="131" t="s">
        <v>415</v>
      </c>
      <c r="E29" s="38"/>
      <c r="F29" s="175">
        <v>68</v>
      </c>
      <c r="G29" s="176">
        <v>68</v>
      </c>
      <c r="H29" s="176">
        <v>69</v>
      </c>
      <c r="I29" s="176">
        <v>70</v>
      </c>
      <c r="J29" s="177">
        <v>274</v>
      </c>
      <c r="K29" s="175">
        <v>69</v>
      </c>
      <c r="L29" s="176">
        <v>76</v>
      </c>
      <c r="M29" s="176">
        <v>63</v>
      </c>
      <c r="N29" s="176">
        <v>77</v>
      </c>
      <c r="O29" s="177">
        <v>285</v>
      </c>
      <c r="P29" s="175">
        <v>72</v>
      </c>
      <c r="Q29" s="176">
        <v>76</v>
      </c>
      <c r="R29" s="176">
        <v>79</v>
      </c>
      <c r="S29" s="176">
        <v>78</v>
      </c>
      <c r="T29" s="177">
        <v>304</v>
      </c>
      <c r="U29" s="175">
        <v>80</v>
      </c>
      <c r="V29" s="176">
        <v>77</v>
      </c>
      <c r="W29" s="176">
        <v>75</v>
      </c>
      <c r="X29" s="176">
        <v>73</v>
      </c>
      <c r="Y29" s="177">
        <v>305</v>
      </c>
      <c r="Z29" s="175">
        <v>71</v>
      </c>
      <c r="AA29" s="176">
        <v>70</v>
      </c>
      <c r="AB29" s="176">
        <v>71</v>
      </c>
      <c r="AC29" s="176">
        <v>68</v>
      </c>
      <c r="AD29" s="177">
        <v>279</v>
      </c>
      <c r="AE29" s="175">
        <v>69</v>
      </c>
      <c r="AF29" s="176">
        <v>64</v>
      </c>
      <c r="AG29" s="176">
        <v>68</v>
      </c>
      <c r="AH29" s="176">
        <v>61</v>
      </c>
      <c r="AI29" s="177">
        <v>262</v>
      </c>
      <c r="AJ29" s="175">
        <v>61</v>
      </c>
      <c r="AK29" s="176">
        <v>56</v>
      </c>
      <c r="AL29" s="176">
        <v>68</v>
      </c>
      <c r="AM29" s="176">
        <v>65</v>
      </c>
      <c r="AN29" s="177">
        <v>250</v>
      </c>
      <c r="AO29" s="176">
        <v>59</v>
      </c>
      <c r="AP29" s="176"/>
      <c r="AQ29" s="176"/>
      <c r="AR29" s="176"/>
      <c r="AS29" s="177">
        <v>59</v>
      </c>
    </row>
    <row r="30" spans="3:78" ht="5.25" customHeight="1">
      <c r="C30" s="8"/>
      <c r="D30" s="10"/>
      <c r="E30" s="61"/>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4"/>
      <c r="AF30" s="13"/>
      <c r="AG30" s="13"/>
      <c r="AH30" s="13"/>
      <c r="AI30" s="13"/>
      <c r="AJ30" s="14"/>
      <c r="AK30" s="13"/>
      <c r="AL30" s="13"/>
      <c r="AM30" s="13"/>
      <c r="AN30" s="13"/>
      <c r="AO30" s="13"/>
      <c r="AP30" s="13"/>
      <c r="AQ30" s="13"/>
      <c r="AR30" s="13"/>
      <c r="AS30" s="13"/>
    </row>
    <row r="31" spans="3:78" ht="15" customHeight="1">
      <c r="C31" s="484" t="s">
        <v>15</v>
      </c>
      <c r="D31" s="128" t="s">
        <v>416</v>
      </c>
      <c r="E31" s="28"/>
      <c r="F31" s="15">
        <v>0</v>
      </c>
      <c r="G31" s="16">
        <v>0</v>
      </c>
      <c r="H31" s="16">
        <v>0</v>
      </c>
      <c r="I31" s="16">
        <v>0</v>
      </c>
      <c r="J31" s="17">
        <v>0</v>
      </c>
      <c r="K31" s="15">
        <v>0</v>
      </c>
      <c r="L31" s="335">
        <v>0</v>
      </c>
      <c r="M31" s="69">
        <v>9</v>
      </c>
      <c r="N31" s="69">
        <v>52</v>
      </c>
      <c r="O31" s="29">
        <v>61</v>
      </c>
      <c r="P31" s="30">
        <v>88</v>
      </c>
      <c r="Q31" s="28">
        <v>179</v>
      </c>
      <c r="R31" s="28">
        <v>166</v>
      </c>
      <c r="S31" s="28">
        <v>224</v>
      </c>
      <c r="T31" s="29">
        <v>657</v>
      </c>
      <c r="U31" s="30">
        <v>245</v>
      </c>
      <c r="V31" s="28">
        <v>282</v>
      </c>
      <c r="W31" s="28">
        <v>302</v>
      </c>
      <c r="X31" s="28">
        <v>340</v>
      </c>
      <c r="Y31" s="29">
        <v>1169</v>
      </c>
      <c r="Z31" s="30">
        <v>390</v>
      </c>
      <c r="AA31" s="28">
        <v>380</v>
      </c>
      <c r="AB31" s="28">
        <v>409</v>
      </c>
      <c r="AC31" s="28">
        <v>399</v>
      </c>
      <c r="AD31" s="29">
        <v>1580</v>
      </c>
      <c r="AE31" s="30">
        <v>407</v>
      </c>
      <c r="AF31" s="28">
        <v>533</v>
      </c>
      <c r="AG31" s="28">
        <v>471</v>
      </c>
      <c r="AH31" s="28">
        <v>439</v>
      </c>
      <c r="AI31" s="29">
        <v>1853</v>
      </c>
      <c r="AJ31" s="30">
        <v>467</v>
      </c>
      <c r="AK31" s="28">
        <v>544</v>
      </c>
      <c r="AL31" s="28">
        <v>530</v>
      </c>
      <c r="AM31" s="28">
        <v>581</v>
      </c>
      <c r="AN31" s="29">
        <v>2121</v>
      </c>
      <c r="AO31" s="28">
        <v>592</v>
      </c>
      <c r="AP31" s="28"/>
      <c r="AQ31" s="28"/>
      <c r="AR31" s="28"/>
      <c r="AS31" s="29">
        <v>592</v>
      </c>
    </row>
    <row r="32" spans="3:78" ht="15" customHeight="1">
      <c r="C32" s="484"/>
      <c r="D32" s="129" t="s">
        <v>412</v>
      </c>
      <c r="E32" s="31"/>
      <c r="F32" s="18">
        <v>0</v>
      </c>
      <c r="G32" s="13">
        <v>0</v>
      </c>
      <c r="H32" s="13">
        <v>0</v>
      </c>
      <c r="I32" s="13">
        <v>0</v>
      </c>
      <c r="J32" s="19">
        <v>0</v>
      </c>
      <c r="K32" s="18">
        <v>0</v>
      </c>
      <c r="L32" s="70">
        <v>0</v>
      </c>
      <c r="M32" s="70">
        <v>0</v>
      </c>
      <c r="N32" s="336" t="s">
        <v>417</v>
      </c>
      <c r="O32" s="194">
        <f>+O33/SUM(I31,K31:M31)</f>
        <v>0</v>
      </c>
      <c r="P32" s="31">
        <f>+P33/N31</f>
        <v>3.8461538461538464E-2</v>
      </c>
      <c r="Q32" s="32">
        <f>+Q33/P31</f>
        <v>3.4090909090909088E-2</v>
      </c>
      <c r="R32" s="32">
        <f>+R33/Q31</f>
        <v>3.3519553072625698E-2</v>
      </c>
      <c r="S32" s="32">
        <f>+S33/R31</f>
        <v>3.614457831325301E-2</v>
      </c>
      <c r="T32" s="33">
        <f>+T33/SUM(N31,P31:R31)</f>
        <v>3.2989690721649485E-2</v>
      </c>
      <c r="U32" s="31">
        <f>+U33/S31</f>
        <v>4.0178571428571432E-2</v>
      </c>
      <c r="V32" s="32">
        <f>+V33/U31</f>
        <v>3.2653061224489799E-2</v>
      </c>
      <c r="W32" s="32">
        <f>+W33/V31</f>
        <v>3.5460992907801421E-2</v>
      </c>
      <c r="X32" s="32">
        <f>+X33/W31</f>
        <v>4.6357615894039736E-2</v>
      </c>
      <c r="Y32" s="33">
        <f>+Y33/SUM(S31,U31:W31)</f>
        <v>3.8936372269705602E-2</v>
      </c>
      <c r="Z32" s="31">
        <f>+Z33/X31</f>
        <v>5.2941176470588235E-2</v>
      </c>
      <c r="AA32" s="32">
        <f>+AA33/Z31</f>
        <v>3.3333333333333333E-2</v>
      </c>
      <c r="AB32" s="32">
        <f>+AB33/AA31</f>
        <v>4.2105263157894736E-2</v>
      </c>
      <c r="AC32" s="32">
        <f>+AC33/AB31</f>
        <v>4.8899755501222497E-2</v>
      </c>
      <c r="AD32" s="33">
        <f>+AD33/SUM(X31,Z31:AB31)</f>
        <v>4.3449637919684002E-2</v>
      </c>
      <c r="AE32" s="31">
        <f>+AE33/AC31</f>
        <v>0.11278195488721804</v>
      </c>
      <c r="AF32" s="32">
        <f>+AF33/AE31</f>
        <v>6.1425061425061427E-2</v>
      </c>
      <c r="AG32" s="32">
        <f>+AG33/AF31</f>
        <v>9.0056285178236398E-2</v>
      </c>
      <c r="AH32" s="32">
        <f>+AH33/AG31</f>
        <v>0.11889596602972399</v>
      </c>
      <c r="AI32" s="33">
        <f>+AI33/SUM(AC31,AE31,AF31,AG31)</f>
        <v>9.6132596685082866E-2</v>
      </c>
      <c r="AJ32" s="31">
        <f>+AJ33/AH31</f>
        <v>0.12072892938496584</v>
      </c>
      <c r="AK32" s="32">
        <f>+AK33/AJ31</f>
        <v>7.0663811563169171E-2</v>
      </c>
      <c r="AL32" s="32">
        <f>+AL33/AK31</f>
        <v>9.5588235294117641E-2</v>
      </c>
      <c r="AM32" s="32">
        <f>+AM33/AL31</f>
        <v>0.12075471698113208</v>
      </c>
      <c r="AN32" s="33">
        <f>+AN33/SUM(AH31,AJ31,AK31,AL31)</f>
        <v>0.10202020202020202</v>
      </c>
      <c r="AO32" s="32">
        <f>+AO33/AM31</f>
        <v>0.13769363166953527</v>
      </c>
      <c r="AP32" s="32"/>
      <c r="AQ32" s="32"/>
      <c r="AR32" s="32"/>
      <c r="AS32" s="33">
        <f>AO32</f>
        <v>0.13769363166953527</v>
      </c>
    </row>
    <row r="33" spans="3:50" s="2" customFormat="1" ht="15" customHeight="1">
      <c r="C33" s="484"/>
      <c r="D33" s="130" t="s">
        <v>413</v>
      </c>
      <c r="E33" s="34"/>
      <c r="F33" s="34">
        <v>0</v>
      </c>
      <c r="G33" s="55">
        <v>0</v>
      </c>
      <c r="H33" s="55">
        <v>0</v>
      </c>
      <c r="I33" s="55">
        <v>0</v>
      </c>
      <c r="J33" s="35">
        <v>0</v>
      </c>
      <c r="K33" s="34">
        <v>0</v>
      </c>
      <c r="L33" s="55">
        <v>0</v>
      </c>
      <c r="M33" s="55">
        <v>0</v>
      </c>
      <c r="N33" s="199">
        <v>0</v>
      </c>
      <c r="O33" s="200">
        <v>0</v>
      </c>
      <c r="P33" s="178">
        <v>2</v>
      </c>
      <c r="Q33" s="179">
        <v>3</v>
      </c>
      <c r="R33" s="179">
        <v>6</v>
      </c>
      <c r="S33" s="179">
        <v>6</v>
      </c>
      <c r="T33" s="180">
        <v>16</v>
      </c>
      <c r="U33" s="178">
        <v>9</v>
      </c>
      <c r="V33" s="179">
        <v>8</v>
      </c>
      <c r="W33" s="179">
        <v>10</v>
      </c>
      <c r="X33" s="179">
        <v>14</v>
      </c>
      <c r="Y33" s="180">
        <v>41</v>
      </c>
      <c r="Z33" s="178">
        <v>18</v>
      </c>
      <c r="AA33" s="179">
        <v>13</v>
      </c>
      <c r="AB33" s="179">
        <v>16</v>
      </c>
      <c r="AC33" s="179">
        <v>20</v>
      </c>
      <c r="AD33" s="180">
        <v>66</v>
      </c>
      <c r="AE33" s="178">
        <v>45</v>
      </c>
      <c r="AF33" s="179">
        <v>25</v>
      </c>
      <c r="AG33" s="179">
        <v>48</v>
      </c>
      <c r="AH33" s="179">
        <v>56</v>
      </c>
      <c r="AI33" s="180">
        <v>174</v>
      </c>
      <c r="AJ33" s="178">
        <v>53</v>
      </c>
      <c r="AK33" s="179">
        <v>33</v>
      </c>
      <c r="AL33" s="179">
        <v>52</v>
      </c>
      <c r="AM33" s="179">
        <v>64</v>
      </c>
      <c r="AN33" s="180">
        <v>202</v>
      </c>
      <c r="AO33" s="179">
        <v>80</v>
      </c>
      <c r="AP33" s="179"/>
      <c r="AQ33" s="179"/>
      <c r="AR33" s="179"/>
      <c r="AS33" s="180">
        <v>80</v>
      </c>
      <c r="AT33" s="1"/>
      <c r="AU33" s="1"/>
      <c r="AV33" s="1"/>
      <c r="AW33" s="1"/>
      <c r="AX33" s="1"/>
    </row>
    <row r="34" spans="3:50" ht="15" customHeight="1">
      <c r="C34" s="484"/>
      <c r="D34" s="129" t="s">
        <v>414</v>
      </c>
      <c r="E34" s="18"/>
      <c r="F34" s="236">
        <v>0</v>
      </c>
      <c r="G34" s="275">
        <v>0</v>
      </c>
      <c r="H34" s="275">
        <v>0</v>
      </c>
      <c r="I34" s="275">
        <v>0</v>
      </c>
      <c r="J34" s="235">
        <v>0</v>
      </c>
      <c r="K34" s="236">
        <v>0</v>
      </c>
      <c r="L34" s="276">
        <v>0</v>
      </c>
      <c r="M34" s="276">
        <v>0</v>
      </c>
      <c r="N34" s="37">
        <v>1</v>
      </c>
      <c r="O34" s="196">
        <v>1</v>
      </c>
      <c r="P34" s="36">
        <v>1</v>
      </c>
      <c r="Q34" s="37">
        <v>1</v>
      </c>
      <c r="R34" s="37">
        <v>1</v>
      </c>
      <c r="S34" s="37">
        <v>1</v>
      </c>
      <c r="T34" s="196">
        <v>1</v>
      </c>
      <c r="U34" s="36">
        <v>1</v>
      </c>
      <c r="V34" s="37">
        <v>1</v>
      </c>
      <c r="W34" s="37">
        <v>1</v>
      </c>
      <c r="X34" s="37">
        <v>1</v>
      </c>
      <c r="Y34" s="196">
        <v>1</v>
      </c>
      <c r="Z34" s="36">
        <v>1</v>
      </c>
      <c r="AA34" s="37">
        <v>1</v>
      </c>
      <c r="AB34" s="37">
        <v>1</v>
      </c>
      <c r="AC34" s="37">
        <v>1</v>
      </c>
      <c r="AD34" s="196">
        <v>1</v>
      </c>
      <c r="AE34" s="36">
        <v>1</v>
      </c>
      <c r="AF34" s="37">
        <v>1</v>
      </c>
      <c r="AG34" s="37">
        <v>1</v>
      </c>
      <c r="AH34" s="37">
        <v>1</v>
      </c>
      <c r="AI34" s="196">
        <v>1</v>
      </c>
      <c r="AJ34" s="36">
        <v>1</v>
      </c>
      <c r="AK34" s="37">
        <v>1</v>
      </c>
      <c r="AL34" s="37">
        <v>1</v>
      </c>
      <c r="AM34" s="37">
        <v>1</v>
      </c>
      <c r="AN34" s="196">
        <v>1</v>
      </c>
      <c r="AO34" s="37">
        <v>1</v>
      </c>
      <c r="AP34" s="37"/>
      <c r="AQ34" s="37"/>
      <c r="AR34" s="37"/>
      <c r="AS34" s="196">
        <v>1</v>
      </c>
    </row>
    <row r="35" spans="3:50" ht="15" customHeight="1">
      <c r="C35" s="485"/>
      <c r="D35" s="131" t="s">
        <v>415</v>
      </c>
      <c r="E35" s="38"/>
      <c r="F35" s="38">
        <v>0</v>
      </c>
      <c r="G35" s="39">
        <v>0</v>
      </c>
      <c r="H35" s="39">
        <v>0</v>
      </c>
      <c r="I35" s="39">
        <v>0</v>
      </c>
      <c r="J35" s="40">
        <v>0</v>
      </c>
      <c r="K35" s="38">
        <v>0</v>
      </c>
      <c r="L35" s="39">
        <v>0</v>
      </c>
      <c r="M35" s="39">
        <v>0</v>
      </c>
      <c r="N35" s="201">
        <v>0</v>
      </c>
      <c r="O35" s="202">
        <v>0</v>
      </c>
      <c r="P35" s="175">
        <v>2</v>
      </c>
      <c r="Q35" s="176">
        <v>3</v>
      </c>
      <c r="R35" s="176">
        <v>6</v>
      </c>
      <c r="S35" s="176">
        <v>6</v>
      </c>
      <c r="T35" s="177">
        <v>16</v>
      </c>
      <c r="U35" s="175">
        <v>9</v>
      </c>
      <c r="V35" s="176">
        <v>8</v>
      </c>
      <c r="W35" s="176">
        <v>10</v>
      </c>
      <c r="X35" s="176">
        <v>14</v>
      </c>
      <c r="Y35" s="177">
        <v>41</v>
      </c>
      <c r="Z35" s="175">
        <v>18</v>
      </c>
      <c r="AA35" s="176">
        <v>13</v>
      </c>
      <c r="AB35" s="176">
        <v>16</v>
      </c>
      <c r="AC35" s="176">
        <v>20</v>
      </c>
      <c r="AD35" s="177">
        <v>66</v>
      </c>
      <c r="AE35" s="175">
        <v>45</v>
      </c>
      <c r="AF35" s="176">
        <v>25</v>
      </c>
      <c r="AG35" s="176">
        <v>48</v>
      </c>
      <c r="AH35" s="176">
        <v>56</v>
      </c>
      <c r="AI35" s="177">
        <v>174</v>
      </c>
      <c r="AJ35" s="175">
        <v>53</v>
      </c>
      <c r="AK35" s="176">
        <v>33</v>
      </c>
      <c r="AL35" s="176">
        <v>52</v>
      </c>
      <c r="AM35" s="176">
        <v>64</v>
      </c>
      <c r="AN35" s="177">
        <v>202</v>
      </c>
      <c r="AO35" s="176">
        <v>80</v>
      </c>
      <c r="AP35" s="176"/>
      <c r="AQ35" s="176"/>
      <c r="AR35" s="176"/>
      <c r="AS35" s="177">
        <v>80</v>
      </c>
    </row>
    <row r="36" spans="3:50" ht="5.25" customHeight="1">
      <c r="C36" s="8"/>
      <c r="D36" s="10"/>
      <c r="E36" s="61"/>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4"/>
      <c r="AF36" s="13"/>
      <c r="AG36" s="13"/>
      <c r="AH36" s="13"/>
      <c r="AI36" s="13"/>
      <c r="AJ36" s="14"/>
      <c r="AK36" s="13"/>
      <c r="AL36" s="13"/>
      <c r="AM36" s="13"/>
      <c r="AN36" s="13"/>
      <c r="AO36" s="13"/>
      <c r="AP36" s="13"/>
      <c r="AQ36" s="13"/>
      <c r="AR36" s="13"/>
      <c r="AS36" s="13"/>
    </row>
    <row r="37" spans="3:50" ht="15" customHeight="1">
      <c r="C37" s="484" t="s">
        <v>16</v>
      </c>
      <c r="D37" s="128" t="s">
        <v>416</v>
      </c>
      <c r="E37" s="63">
        <v>793</v>
      </c>
      <c r="F37" s="28">
        <v>724</v>
      </c>
      <c r="G37" s="28">
        <v>874</v>
      </c>
      <c r="H37" s="28">
        <v>923</v>
      </c>
      <c r="I37" s="28">
        <v>946</v>
      </c>
      <c r="J37" s="29">
        <v>3467</v>
      </c>
      <c r="K37" s="30">
        <v>937</v>
      </c>
      <c r="L37" s="28">
        <v>1041</v>
      </c>
      <c r="M37" s="28">
        <v>1069</v>
      </c>
      <c r="N37" s="28">
        <v>1122</v>
      </c>
      <c r="O37" s="29">
        <v>4169</v>
      </c>
      <c r="P37" s="30">
        <v>1091</v>
      </c>
      <c r="Q37" s="28">
        <v>1215</v>
      </c>
      <c r="R37" s="28">
        <v>1223</v>
      </c>
      <c r="S37" s="28">
        <v>1268</v>
      </c>
      <c r="T37" s="29">
        <v>4797</v>
      </c>
      <c r="U37" s="30">
        <v>1056</v>
      </c>
      <c r="V37" s="28">
        <v>1251</v>
      </c>
      <c r="W37" s="28">
        <v>1227</v>
      </c>
      <c r="X37" s="28">
        <v>1273</v>
      </c>
      <c r="Y37" s="29">
        <v>4807</v>
      </c>
      <c r="Z37" s="30">
        <v>1128</v>
      </c>
      <c r="AA37" s="28">
        <v>1268</v>
      </c>
      <c r="AB37" s="28">
        <v>1293</v>
      </c>
      <c r="AC37" s="28">
        <v>1347</v>
      </c>
      <c r="AD37" s="29">
        <v>5037</v>
      </c>
      <c r="AE37" s="30">
        <v>1284</v>
      </c>
      <c r="AF37" s="28">
        <v>1439</v>
      </c>
      <c r="AG37" s="28">
        <v>1527</v>
      </c>
      <c r="AH37" s="28">
        <v>1650</v>
      </c>
      <c r="AI37" s="29">
        <v>5906</v>
      </c>
      <c r="AJ37" s="30">
        <v>1373</v>
      </c>
      <c r="AK37" s="28">
        <v>1613</v>
      </c>
      <c r="AL37" s="28">
        <v>1655</v>
      </c>
      <c r="AM37" s="28">
        <v>1657</v>
      </c>
      <c r="AN37" s="29">
        <v>6297</v>
      </c>
      <c r="AO37" s="28">
        <v>1457</v>
      </c>
      <c r="AP37" s="28"/>
      <c r="AQ37" s="28"/>
      <c r="AR37" s="28"/>
      <c r="AS37" s="29">
        <v>1457</v>
      </c>
    </row>
    <row r="38" spans="3:50" ht="15" customHeight="1">
      <c r="C38" s="484"/>
      <c r="D38" s="129" t="s">
        <v>412</v>
      </c>
      <c r="E38" s="31"/>
      <c r="F38" s="31">
        <f>+F39/E37</f>
        <v>3.530895334174023E-2</v>
      </c>
      <c r="G38" s="32">
        <f>+G39/F37</f>
        <v>3.7292817679558013E-2</v>
      </c>
      <c r="H38" s="32">
        <f>+H39/G37</f>
        <v>3.6613272311212815E-2</v>
      </c>
      <c r="I38" s="32">
        <f>+I39/H37</f>
        <v>3.6836403033586131E-2</v>
      </c>
      <c r="J38" s="33">
        <f>+J39/SUM(E37:H37)</f>
        <v>3.6210018105009054E-2</v>
      </c>
      <c r="K38" s="31">
        <f>+K39/I37</f>
        <v>3.699788583509514E-2</v>
      </c>
      <c r="L38" s="32">
        <f>+L39/K37</f>
        <v>3.6286019210245463E-2</v>
      </c>
      <c r="M38" s="32">
        <f>+M39/L37</f>
        <v>3.6503362151777137E-2</v>
      </c>
      <c r="N38" s="32">
        <f>+N39/M37</f>
        <v>3.6482694106641719E-2</v>
      </c>
      <c r="O38" s="33">
        <f>+O39/SUM(I37,K37:M37)</f>
        <v>3.6563986977210118E-2</v>
      </c>
      <c r="P38" s="31">
        <f>+P39/N37</f>
        <v>3.6541889483065956E-2</v>
      </c>
      <c r="Q38" s="32">
        <f>+Q39/P37</f>
        <v>3.2997250229147568E-2</v>
      </c>
      <c r="R38" s="32">
        <f>+R39/Q37</f>
        <v>3.292181069958848E-2</v>
      </c>
      <c r="S38" s="32">
        <f>+S39/R37</f>
        <v>3.3524121013900246E-2</v>
      </c>
      <c r="T38" s="33">
        <f>+T39/SUM(N37,P37:R37)</f>
        <v>3.3971188991614706E-2</v>
      </c>
      <c r="U38" s="31">
        <f>+U39/S37</f>
        <v>3.3911671924290218E-2</v>
      </c>
      <c r="V38" s="32">
        <f>+V39/U37</f>
        <v>4.924242424242424E-2</v>
      </c>
      <c r="W38" s="32">
        <f>+W39/V37</f>
        <v>3.6770583533173459E-2</v>
      </c>
      <c r="X38" s="32">
        <f>+X39/W37</f>
        <v>3.7489812550937245E-2</v>
      </c>
      <c r="Y38" s="33">
        <f>+Y39/SUM(S37,U37:W37)</f>
        <v>3.8942107455226992E-2</v>
      </c>
      <c r="Z38" s="31">
        <f>+Z39/X37</f>
        <v>3.4564021995286721E-2</v>
      </c>
      <c r="AA38" s="32">
        <f>+AA39/Z37</f>
        <v>3.5460992907801421E-2</v>
      </c>
      <c r="AB38" s="32">
        <f>+AB39/AA37</f>
        <v>3.7066246056782333E-2</v>
      </c>
      <c r="AC38" s="32">
        <f>+AC39/AB37</f>
        <v>3.5576179427687551E-2</v>
      </c>
      <c r="AD38" s="33">
        <f>+AD39/SUM(X37,Z37:AB37)</f>
        <v>3.5872632003224506E-2</v>
      </c>
      <c r="AE38" s="31">
        <f>+AE39/AC37</f>
        <v>3.711952487008166E-2</v>
      </c>
      <c r="AF38" s="32">
        <f>+AF39/AE37</f>
        <v>3.6604361370716508E-2</v>
      </c>
      <c r="AG38" s="32">
        <f>+AG39/AF37</f>
        <v>3.683113273106324E-2</v>
      </c>
      <c r="AH38" s="32">
        <f>+AH39/AG37</f>
        <v>3.6018336607727568E-2</v>
      </c>
      <c r="AI38" s="33">
        <f>+AI39/SUM(AC37,AE37,AF37,AG37)</f>
        <v>3.6626764338038235E-2</v>
      </c>
      <c r="AJ38" s="31">
        <f>+AJ39/AH37</f>
        <v>3.8787878787878788E-2</v>
      </c>
      <c r="AK38" s="32">
        <f>+AK39/AJ37</f>
        <v>3.7144938091769844E-2</v>
      </c>
      <c r="AL38" s="32">
        <f>+AL39/AK37</f>
        <v>3.7197768133911964E-2</v>
      </c>
      <c r="AM38" s="32">
        <f>+AM39/AL37</f>
        <v>3.8670694864048338E-2</v>
      </c>
      <c r="AN38" s="33">
        <f>+AN39/SUM(AH37,AJ37,AK37,AL37)</f>
        <v>3.7990780480050869E-2</v>
      </c>
      <c r="AO38" s="32">
        <f>+AO39/AM37</f>
        <v>3.7417018708509352E-2</v>
      </c>
      <c r="AP38" s="32"/>
      <c r="AQ38" s="32"/>
      <c r="AR38" s="32"/>
      <c r="AS38" s="33">
        <f>AO38</f>
        <v>3.7417018708509352E-2</v>
      </c>
    </row>
    <row r="39" spans="3:50" s="2" customFormat="1" ht="15" customHeight="1">
      <c r="C39" s="484"/>
      <c r="D39" s="130" t="s">
        <v>413</v>
      </c>
      <c r="E39" s="34"/>
      <c r="F39" s="178">
        <v>28</v>
      </c>
      <c r="G39" s="179">
        <v>27</v>
      </c>
      <c r="H39" s="179">
        <v>32</v>
      </c>
      <c r="I39" s="179">
        <v>34</v>
      </c>
      <c r="J39" s="180">
        <v>120</v>
      </c>
      <c r="K39" s="178">
        <v>35</v>
      </c>
      <c r="L39" s="179">
        <v>34</v>
      </c>
      <c r="M39" s="179">
        <v>38</v>
      </c>
      <c r="N39" s="179">
        <v>39</v>
      </c>
      <c r="O39" s="180">
        <v>146</v>
      </c>
      <c r="P39" s="178">
        <v>41</v>
      </c>
      <c r="Q39" s="179">
        <v>36</v>
      </c>
      <c r="R39" s="179">
        <v>40</v>
      </c>
      <c r="S39" s="179">
        <v>41</v>
      </c>
      <c r="T39" s="180">
        <v>158</v>
      </c>
      <c r="U39" s="178">
        <v>43</v>
      </c>
      <c r="V39" s="179">
        <v>52</v>
      </c>
      <c r="W39" s="179">
        <v>46</v>
      </c>
      <c r="X39" s="179">
        <v>46</v>
      </c>
      <c r="Y39" s="180">
        <v>187</v>
      </c>
      <c r="Z39" s="178">
        <v>44</v>
      </c>
      <c r="AA39" s="179">
        <v>40</v>
      </c>
      <c r="AB39" s="179">
        <v>47</v>
      </c>
      <c r="AC39" s="179">
        <v>46</v>
      </c>
      <c r="AD39" s="180">
        <v>178</v>
      </c>
      <c r="AE39" s="178">
        <v>50</v>
      </c>
      <c r="AF39" s="179">
        <v>47</v>
      </c>
      <c r="AG39" s="179">
        <v>53</v>
      </c>
      <c r="AH39" s="179">
        <v>55</v>
      </c>
      <c r="AI39" s="180">
        <v>205</v>
      </c>
      <c r="AJ39" s="178">
        <v>64</v>
      </c>
      <c r="AK39" s="179">
        <v>51</v>
      </c>
      <c r="AL39" s="179">
        <v>60</v>
      </c>
      <c r="AM39" s="179">
        <v>64</v>
      </c>
      <c r="AN39" s="180">
        <v>239</v>
      </c>
      <c r="AO39" s="179">
        <v>62</v>
      </c>
      <c r="AP39" s="179"/>
      <c r="AQ39" s="179"/>
      <c r="AR39" s="179"/>
      <c r="AS39" s="180">
        <v>62</v>
      </c>
      <c r="AT39" s="1"/>
      <c r="AU39" s="1"/>
      <c r="AV39" s="1"/>
      <c r="AW39" s="1"/>
      <c r="AX39" s="1"/>
    </row>
    <row r="40" spans="3:50" ht="15" customHeight="1">
      <c r="C40" s="484"/>
      <c r="D40" s="129" t="s">
        <v>414</v>
      </c>
      <c r="E40" s="42"/>
      <c r="F40" s="36">
        <v>0.82420000000000004</v>
      </c>
      <c r="G40" s="37">
        <v>0.82420000000000004</v>
      </c>
      <c r="H40" s="37">
        <v>0.82420000000000004</v>
      </c>
      <c r="I40" s="37">
        <v>0.82420000000000004</v>
      </c>
      <c r="J40" s="196">
        <v>0.82420000000000004</v>
      </c>
      <c r="K40" s="36">
        <v>0.82420000000000004</v>
      </c>
      <c r="L40" s="37">
        <v>0.82420000000000004</v>
      </c>
      <c r="M40" s="37">
        <v>0.82420000000000004</v>
      </c>
      <c r="N40" s="37">
        <v>0.82420000000000004</v>
      </c>
      <c r="O40" s="196">
        <v>0.82420000000000004</v>
      </c>
      <c r="P40" s="36">
        <v>0.82420000000000004</v>
      </c>
      <c r="Q40" s="37">
        <v>0.82420000000000004</v>
      </c>
      <c r="R40" s="37">
        <v>0.82420000000000004</v>
      </c>
      <c r="S40" s="37">
        <v>0.82420000000000004</v>
      </c>
      <c r="T40" s="196">
        <v>0.82420000000000004</v>
      </c>
      <c r="U40" s="36">
        <v>0.82420000000000004</v>
      </c>
      <c r="V40" s="37">
        <v>0.82420000000000004</v>
      </c>
      <c r="W40" s="37">
        <v>0.82420000000000004</v>
      </c>
      <c r="X40" s="37">
        <v>0.82420000000000004</v>
      </c>
      <c r="Y40" s="196">
        <v>0.82420000000000004</v>
      </c>
      <c r="Z40" s="36">
        <v>0.82420000000000004</v>
      </c>
      <c r="AA40" s="37">
        <v>0.82420000000000004</v>
      </c>
      <c r="AB40" s="37">
        <v>0.82420000000000004</v>
      </c>
      <c r="AC40" s="37">
        <v>0.82420000000000004</v>
      </c>
      <c r="AD40" s="196">
        <v>0.82420000000000004</v>
      </c>
      <c r="AE40" s="36">
        <v>0.82420000000000004</v>
      </c>
      <c r="AF40" s="37">
        <v>0.82420000000000004</v>
      </c>
      <c r="AG40" s="37">
        <v>0.82420000000000004</v>
      </c>
      <c r="AH40" s="37">
        <v>0.82420000000000004</v>
      </c>
      <c r="AI40" s="196">
        <v>0.82420000000000004</v>
      </c>
      <c r="AJ40" s="36">
        <v>0.82420000000000004</v>
      </c>
      <c r="AK40" s="37">
        <v>0.82420000000000004</v>
      </c>
      <c r="AL40" s="37">
        <v>0.82420000000000004</v>
      </c>
      <c r="AM40" s="37">
        <v>0.82420000000000004</v>
      </c>
      <c r="AN40" s="196">
        <v>0.82420000000000004</v>
      </c>
      <c r="AO40" s="37">
        <v>0.82420000000000004</v>
      </c>
      <c r="AP40" s="37"/>
      <c r="AQ40" s="37"/>
      <c r="AR40" s="37"/>
      <c r="AS40" s="196">
        <v>0.82420000000000004</v>
      </c>
    </row>
    <row r="41" spans="3:50" ht="15" customHeight="1">
      <c r="C41" s="485"/>
      <c r="D41" s="131" t="s">
        <v>415</v>
      </c>
      <c r="E41" s="38"/>
      <c r="F41" s="175">
        <v>23</v>
      </c>
      <c r="G41" s="176">
        <v>22</v>
      </c>
      <c r="H41" s="176">
        <v>26</v>
      </c>
      <c r="I41" s="176">
        <v>28</v>
      </c>
      <c r="J41" s="177">
        <v>99</v>
      </c>
      <c r="K41" s="175">
        <v>29</v>
      </c>
      <c r="L41" s="176">
        <v>28</v>
      </c>
      <c r="M41" s="176">
        <v>32</v>
      </c>
      <c r="N41" s="176">
        <v>32</v>
      </c>
      <c r="O41" s="177">
        <v>121</v>
      </c>
      <c r="P41" s="175">
        <v>34</v>
      </c>
      <c r="Q41" s="176">
        <v>29</v>
      </c>
      <c r="R41" s="176">
        <v>33</v>
      </c>
      <c r="S41" s="176">
        <v>34</v>
      </c>
      <c r="T41" s="177">
        <v>130</v>
      </c>
      <c r="U41" s="175">
        <v>36</v>
      </c>
      <c r="V41" s="176">
        <v>43</v>
      </c>
      <c r="W41" s="176">
        <v>38</v>
      </c>
      <c r="X41" s="176">
        <v>38</v>
      </c>
      <c r="Y41" s="177">
        <v>154</v>
      </c>
      <c r="Z41" s="175">
        <v>36</v>
      </c>
      <c r="AA41" s="176">
        <v>33</v>
      </c>
      <c r="AB41" s="176">
        <v>39</v>
      </c>
      <c r="AC41" s="176">
        <v>38</v>
      </c>
      <c r="AD41" s="177">
        <v>146</v>
      </c>
      <c r="AE41" s="175">
        <v>41</v>
      </c>
      <c r="AF41" s="176">
        <v>39</v>
      </c>
      <c r="AG41" s="176">
        <v>43</v>
      </c>
      <c r="AH41" s="176">
        <v>46</v>
      </c>
      <c r="AI41" s="177">
        <v>169</v>
      </c>
      <c r="AJ41" s="175">
        <v>52</v>
      </c>
      <c r="AK41" s="176">
        <v>42</v>
      </c>
      <c r="AL41" s="176">
        <v>50</v>
      </c>
      <c r="AM41" s="176">
        <v>53</v>
      </c>
      <c r="AN41" s="177">
        <v>197</v>
      </c>
      <c r="AO41" s="176">
        <v>51</v>
      </c>
      <c r="AP41" s="176"/>
      <c r="AQ41" s="176"/>
      <c r="AR41" s="176"/>
      <c r="AS41" s="177">
        <v>51</v>
      </c>
    </row>
    <row r="42" spans="3:50" ht="5.25" customHeight="1">
      <c r="C42" s="8"/>
      <c r="D42" s="10"/>
      <c r="E42" s="61"/>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4"/>
      <c r="AF42" s="13"/>
      <c r="AG42" s="13"/>
      <c r="AH42" s="13"/>
      <c r="AI42" s="13"/>
      <c r="AJ42" s="14"/>
      <c r="AK42" s="13"/>
      <c r="AL42" s="13"/>
      <c r="AM42" s="13"/>
      <c r="AN42" s="13"/>
      <c r="AO42" s="13"/>
      <c r="AP42" s="13"/>
      <c r="AQ42" s="13"/>
      <c r="AR42" s="13"/>
      <c r="AS42" s="13"/>
    </row>
    <row r="43" spans="3:50" ht="15" customHeight="1">
      <c r="C43" s="484" t="s">
        <v>17</v>
      </c>
      <c r="D43" s="128" t="s">
        <v>411</v>
      </c>
      <c r="E43" s="63"/>
      <c r="F43" s="15">
        <v>0</v>
      </c>
      <c r="G43" s="16">
        <v>0</v>
      </c>
      <c r="H43" s="16">
        <v>0</v>
      </c>
      <c r="I43" s="16">
        <v>0</v>
      </c>
      <c r="J43" s="17">
        <v>0</v>
      </c>
      <c r="K43" s="15">
        <v>0</v>
      </c>
      <c r="L43" s="16">
        <v>0</v>
      </c>
      <c r="M43" s="16">
        <v>0</v>
      </c>
      <c r="N43" s="16">
        <v>0</v>
      </c>
      <c r="O43" s="17">
        <v>0</v>
      </c>
      <c r="P43" s="195">
        <v>418</v>
      </c>
      <c r="Q43" s="28">
        <v>479</v>
      </c>
      <c r="R43" s="28">
        <v>537</v>
      </c>
      <c r="S43" s="28">
        <v>693</v>
      </c>
      <c r="T43" s="29">
        <v>2127</v>
      </c>
      <c r="U43" s="30">
        <v>590</v>
      </c>
      <c r="V43" s="28">
        <v>597</v>
      </c>
      <c r="W43" s="28">
        <v>729</v>
      </c>
      <c r="X43" s="28">
        <v>752</v>
      </c>
      <c r="Y43" s="29">
        <v>2668</v>
      </c>
      <c r="Z43" s="30">
        <v>640</v>
      </c>
      <c r="AA43" s="28">
        <v>706</v>
      </c>
      <c r="AB43" s="28">
        <v>891</v>
      </c>
      <c r="AC43" s="28">
        <v>910</v>
      </c>
      <c r="AD43" s="29">
        <v>3147</v>
      </c>
      <c r="AE43" s="30">
        <v>808</v>
      </c>
      <c r="AF43" s="28">
        <v>906</v>
      </c>
      <c r="AG43" s="28">
        <v>1007</v>
      </c>
      <c r="AH43" s="28">
        <v>949</v>
      </c>
      <c r="AI43" s="29">
        <v>3670</v>
      </c>
      <c r="AJ43" s="30">
        <v>956</v>
      </c>
      <c r="AK43" s="28">
        <v>1186</v>
      </c>
      <c r="AL43" s="28">
        <v>1424</v>
      </c>
      <c r="AM43" s="28">
        <v>1589</v>
      </c>
      <c r="AN43" s="29">
        <v>5155</v>
      </c>
      <c r="AO43" s="28">
        <v>1608</v>
      </c>
      <c r="AP43" s="28"/>
      <c r="AQ43" s="28"/>
      <c r="AR43" s="28"/>
      <c r="AS43" s="29">
        <v>1608</v>
      </c>
    </row>
    <row r="44" spans="3:50" ht="15" customHeight="1">
      <c r="C44" s="484"/>
      <c r="D44" s="129" t="s">
        <v>412</v>
      </c>
      <c r="E44" s="31"/>
      <c r="F44" s="18">
        <v>0</v>
      </c>
      <c r="G44" s="13">
        <v>0</v>
      </c>
      <c r="H44" s="13">
        <v>0</v>
      </c>
      <c r="I44" s="13">
        <v>0</v>
      </c>
      <c r="J44" s="19">
        <v>0</v>
      </c>
      <c r="K44" s="18">
        <v>0</v>
      </c>
      <c r="L44" s="13">
        <v>0</v>
      </c>
      <c r="M44" s="13">
        <v>0</v>
      </c>
      <c r="N44" s="13">
        <v>0</v>
      </c>
      <c r="O44" s="19">
        <v>0</v>
      </c>
      <c r="P44" s="18">
        <v>0</v>
      </c>
      <c r="Q44" s="13">
        <v>0</v>
      </c>
      <c r="R44" s="32">
        <f>+R45/Q43</f>
        <v>3.5490605427974949E-2</v>
      </c>
      <c r="S44" s="32">
        <f>+S45/R43</f>
        <v>3.5381750465549346E-2</v>
      </c>
      <c r="T44" s="33">
        <f>+T45/SUM(Q43:R43)</f>
        <v>3.5433070866141732E-2</v>
      </c>
      <c r="U44" s="31">
        <f>+U45/S43</f>
        <v>4.0404040404040407E-2</v>
      </c>
      <c r="V44" s="32">
        <f>+V45/U43</f>
        <v>3.0508474576271188E-2</v>
      </c>
      <c r="W44" s="32">
        <f>+W45/V43</f>
        <v>3.5175879396984924E-2</v>
      </c>
      <c r="X44" s="32">
        <f>+X45/W43</f>
        <v>3.9780521262002745E-2</v>
      </c>
      <c r="Y44" s="33">
        <f>+Y45/SUM(S43,U43:W43)</f>
        <v>3.7178995783825219E-2</v>
      </c>
      <c r="Z44" s="31">
        <f>+Z45/X43</f>
        <v>4.2553191489361701E-2</v>
      </c>
      <c r="AA44" s="32">
        <f>+AA45/Z43</f>
        <v>3.4375000000000003E-2</v>
      </c>
      <c r="AB44" s="32">
        <f>+AB45/AA43</f>
        <v>3.8243626062322948E-2</v>
      </c>
      <c r="AC44" s="32">
        <f>+AC45/AB43</f>
        <v>3.9281705948372617E-2</v>
      </c>
      <c r="AD44" s="33">
        <f>+AD45/SUM(X43,Z43:AB43)</f>
        <v>3.8808966209434595E-2</v>
      </c>
      <c r="AE44" s="31">
        <f>+AE45/AC43</f>
        <v>3.9560439560439559E-2</v>
      </c>
      <c r="AF44" s="32">
        <f>+AF45/AE43</f>
        <v>3.7128712871287127E-2</v>
      </c>
      <c r="AG44" s="32">
        <f>+AG45/AF43</f>
        <v>3.7527593818984545E-2</v>
      </c>
      <c r="AH44" s="32">
        <f>+AH45/AG43</f>
        <v>3.8728897715988087E-2</v>
      </c>
      <c r="AI44" s="33">
        <f>+AI45/SUM(AC43,AE43,AF43,AG43)</f>
        <v>3.8556871385293311E-2</v>
      </c>
      <c r="AJ44" s="31">
        <f>+AJ45/AH43</f>
        <v>3.7934668071654375E-2</v>
      </c>
      <c r="AK44" s="32">
        <f>+AK45/AJ43</f>
        <v>3.8702928870292884E-2</v>
      </c>
      <c r="AL44" s="32">
        <f>+AL45/AK43</f>
        <v>4.1315345699831363E-2</v>
      </c>
      <c r="AM44" s="32">
        <f>+AM45/AL43</f>
        <v>3.9325842696629212E-2</v>
      </c>
      <c r="AN44" s="33">
        <f>+AN45/SUM(AH43,AJ43,AK43,AL43)</f>
        <v>3.9424141749723147E-2</v>
      </c>
      <c r="AO44" s="32">
        <f>+AO45/AM43</f>
        <v>4.0276903713027064E-2</v>
      </c>
      <c r="AP44" s="32"/>
      <c r="AQ44" s="32"/>
      <c r="AR44" s="32"/>
      <c r="AS44" s="33">
        <f>AO44</f>
        <v>4.0276903713027064E-2</v>
      </c>
    </row>
    <row r="45" spans="3:50" s="2" customFormat="1" ht="15" customHeight="1">
      <c r="C45" s="484"/>
      <c r="D45" s="130" t="s">
        <v>413</v>
      </c>
      <c r="E45" s="34"/>
      <c r="F45" s="34">
        <v>0</v>
      </c>
      <c r="G45" s="55">
        <v>0</v>
      </c>
      <c r="H45" s="55">
        <v>0</v>
      </c>
      <c r="I45" s="55">
        <v>0</v>
      </c>
      <c r="J45" s="35">
        <v>0</v>
      </c>
      <c r="K45" s="34">
        <v>0</v>
      </c>
      <c r="L45" s="55">
        <v>0</v>
      </c>
      <c r="M45" s="55">
        <v>0</v>
      </c>
      <c r="N45" s="55">
        <v>0</v>
      </c>
      <c r="O45" s="35">
        <v>0</v>
      </c>
      <c r="P45" s="34">
        <v>0</v>
      </c>
      <c r="Q45" s="55">
        <v>0</v>
      </c>
      <c r="R45" s="179">
        <v>17</v>
      </c>
      <c r="S45" s="179">
        <v>19</v>
      </c>
      <c r="T45" s="180">
        <v>36</v>
      </c>
      <c r="U45" s="178">
        <v>28</v>
      </c>
      <c r="V45" s="179">
        <v>18</v>
      </c>
      <c r="W45" s="179">
        <v>21</v>
      </c>
      <c r="X45" s="179">
        <v>29</v>
      </c>
      <c r="Y45" s="180">
        <v>97</v>
      </c>
      <c r="Z45" s="178">
        <v>32</v>
      </c>
      <c r="AA45" s="179">
        <v>22</v>
      </c>
      <c r="AB45" s="179">
        <v>27</v>
      </c>
      <c r="AC45" s="179">
        <v>35</v>
      </c>
      <c r="AD45" s="180">
        <v>116</v>
      </c>
      <c r="AE45" s="178">
        <v>36</v>
      </c>
      <c r="AF45" s="179">
        <v>30</v>
      </c>
      <c r="AG45" s="179">
        <v>34</v>
      </c>
      <c r="AH45" s="179">
        <v>39</v>
      </c>
      <c r="AI45" s="180">
        <v>140</v>
      </c>
      <c r="AJ45" s="178">
        <v>36</v>
      </c>
      <c r="AK45" s="179">
        <v>37</v>
      </c>
      <c r="AL45" s="179">
        <v>49</v>
      </c>
      <c r="AM45" s="179">
        <v>56</v>
      </c>
      <c r="AN45" s="180">
        <v>178</v>
      </c>
      <c r="AO45" s="179">
        <v>64</v>
      </c>
      <c r="AP45" s="179"/>
      <c r="AQ45" s="179"/>
      <c r="AR45" s="179"/>
      <c r="AS45" s="180">
        <v>64</v>
      </c>
      <c r="AT45" s="1"/>
      <c r="AU45" s="1"/>
      <c r="AV45" s="1"/>
      <c r="AW45" s="1"/>
      <c r="AX45" s="1"/>
    </row>
    <row r="46" spans="3:50" ht="15" customHeight="1">
      <c r="C46" s="484"/>
      <c r="D46" s="129" t="s">
        <v>414</v>
      </c>
      <c r="E46" s="18"/>
      <c r="F46" s="236">
        <v>0</v>
      </c>
      <c r="G46" s="275">
        <v>0</v>
      </c>
      <c r="H46" s="275">
        <v>0</v>
      </c>
      <c r="I46" s="275">
        <v>0</v>
      </c>
      <c r="J46" s="235">
        <v>0</v>
      </c>
      <c r="K46" s="236">
        <v>0</v>
      </c>
      <c r="L46" s="275">
        <v>0</v>
      </c>
      <c r="M46" s="275">
        <v>0</v>
      </c>
      <c r="N46" s="275">
        <v>0</v>
      </c>
      <c r="O46" s="235">
        <v>0</v>
      </c>
      <c r="P46" s="236">
        <v>0</v>
      </c>
      <c r="Q46" s="275">
        <v>0</v>
      </c>
      <c r="R46" s="37">
        <v>1</v>
      </c>
      <c r="S46" s="37">
        <v>1</v>
      </c>
      <c r="T46" s="196">
        <v>1</v>
      </c>
      <c r="U46" s="36">
        <v>1</v>
      </c>
      <c r="V46" s="37">
        <v>1</v>
      </c>
      <c r="W46" s="37">
        <v>1</v>
      </c>
      <c r="X46" s="37">
        <v>1</v>
      </c>
      <c r="Y46" s="196">
        <v>1</v>
      </c>
      <c r="Z46" s="36">
        <v>1</v>
      </c>
      <c r="AA46" s="37">
        <v>1</v>
      </c>
      <c r="AB46" s="37">
        <v>1</v>
      </c>
      <c r="AC46" s="37">
        <v>1</v>
      </c>
      <c r="AD46" s="196">
        <v>1</v>
      </c>
      <c r="AE46" s="36">
        <v>1</v>
      </c>
      <c r="AF46" s="37">
        <v>1</v>
      </c>
      <c r="AG46" s="37">
        <v>1</v>
      </c>
      <c r="AH46" s="37">
        <v>1</v>
      </c>
      <c r="AI46" s="196">
        <v>1</v>
      </c>
      <c r="AJ46" s="36">
        <v>1</v>
      </c>
      <c r="AK46" s="37">
        <v>1</v>
      </c>
      <c r="AL46" s="37">
        <v>1</v>
      </c>
      <c r="AM46" s="37">
        <v>1</v>
      </c>
      <c r="AN46" s="196">
        <v>1</v>
      </c>
      <c r="AO46" s="37">
        <v>1</v>
      </c>
      <c r="AP46" s="37"/>
      <c r="AQ46" s="37"/>
      <c r="AR46" s="37"/>
      <c r="AS46" s="196">
        <v>1</v>
      </c>
    </row>
    <row r="47" spans="3:50" ht="15" customHeight="1">
      <c r="C47" s="485"/>
      <c r="D47" s="131" t="s">
        <v>415</v>
      </c>
      <c r="E47" s="38"/>
      <c r="F47" s="38">
        <v>0</v>
      </c>
      <c r="G47" s="39">
        <v>0</v>
      </c>
      <c r="H47" s="39">
        <v>0</v>
      </c>
      <c r="I47" s="39">
        <v>0</v>
      </c>
      <c r="J47" s="40">
        <v>0</v>
      </c>
      <c r="K47" s="38">
        <v>0</v>
      </c>
      <c r="L47" s="39">
        <v>0</v>
      </c>
      <c r="M47" s="39">
        <v>0</v>
      </c>
      <c r="N47" s="39">
        <v>0</v>
      </c>
      <c r="O47" s="40">
        <v>0</v>
      </c>
      <c r="P47" s="38">
        <v>0</v>
      </c>
      <c r="Q47" s="39">
        <v>0</v>
      </c>
      <c r="R47" s="176">
        <v>17</v>
      </c>
      <c r="S47" s="176">
        <v>19</v>
      </c>
      <c r="T47" s="177">
        <v>36</v>
      </c>
      <c r="U47" s="175">
        <v>28</v>
      </c>
      <c r="V47" s="176">
        <v>18</v>
      </c>
      <c r="W47" s="176">
        <v>21</v>
      </c>
      <c r="X47" s="176">
        <v>29</v>
      </c>
      <c r="Y47" s="177">
        <v>97</v>
      </c>
      <c r="Z47" s="175">
        <v>32</v>
      </c>
      <c r="AA47" s="176">
        <v>22</v>
      </c>
      <c r="AB47" s="176">
        <v>27</v>
      </c>
      <c r="AC47" s="176">
        <v>35</v>
      </c>
      <c r="AD47" s="177">
        <v>116</v>
      </c>
      <c r="AE47" s="175">
        <v>36</v>
      </c>
      <c r="AF47" s="176">
        <v>30</v>
      </c>
      <c r="AG47" s="176">
        <v>34</v>
      </c>
      <c r="AH47" s="176">
        <v>39</v>
      </c>
      <c r="AI47" s="177">
        <v>140</v>
      </c>
      <c r="AJ47" s="175">
        <v>36</v>
      </c>
      <c r="AK47" s="176">
        <v>37</v>
      </c>
      <c r="AL47" s="176">
        <v>49</v>
      </c>
      <c r="AM47" s="176">
        <v>56</v>
      </c>
      <c r="AN47" s="177">
        <v>178</v>
      </c>
      <c r="AO47" s="176">
        <v>64</v>
      </c>
      <c r="AP47" s="176"/>
      <c r="AQ47" s="176"/>
      <c r="AR47" s="176"/>
      <c r="AS47" s="177">
        <v>64</v>
      </c>
    </row>
    <row r="48" spans="3:50" ht="5.25" customHeight="1">
      <c r="C48" s="8"/>
      <c r="D48" s="10"/>
      <c r="E48" s="61"/>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4"/>
      <c r="AF48" s="13"/>
      <c r="AG48" s="13"/>
      <c r="AH48" s="13"/>
      <c r="AI48" s="13"/>
      <c r="AJ48" s="14"/>
      <c r="AK48" s="13"/>
      <c r="AL48" s="13"/>
      <c r="AM48" s="13"/>
      <c r="AN48" s="13"/>
      <c r="AO48" s="13"/>
      <c r="AP48" s="13"/>
      <c r="AQ48" s="13"/>
      <c r="AR48" s="13"/>
      <c r="AS48" s="13"/>
    </row>
    <row r="49" spans="3:50" ht="15" customHeight="1">
      <c r="C49" s="484" t="s">
        <v>18</v>
      </c>
      <c r="D49" s="128" t="s">
        <v>418</v>
      </c>
      <c r="E49" s="60">
        <v>1224</v>
      </c>
      <c r="F49" s="28">
        <v>1264</v>
      </c>
      <c r="G49" s="28">
        <v>1349</v>
      </c>
      <c r="H49" s="28">
        <v>1517</v>
      </c>
      <c r="I49" s="28">
        <v>1556</v>
      </c>
      <c r="J49" s="29">
        <v>5686</v>
      </c>
      <c r="K49" s="30">
        <v>1565</v>
      </c>
      <c r="L49" s="28">
        <v>1557</v>
      </c>
      <c r="M49" s="28">
        <v>1700</v>
      </c>
      <c r="N49" s="28">
        <v>1790</v>
      </c>
      <c r="O49" s="29">
        <v>6612</v>
      </c>
      <c r="P49" s="30">
        <v>1679</v>
      </c>
      <c r="Q49" s="28">
        <v>1761</v>
      </c>
      <c r="R49" s="28">
        <v>1763</v>
      </c>
      <c r="S49" s="28">
        <v>1740</v>
      </c>
      <c r="T49" s="29">
        <v>6943</v>
      </c>
      <c r="U49" s="30">
        <v>1542</v>
      </c>
      <c r="V49" s="28">
        <v>1482</v>
      </c>
      <c r="W49" s="28">
        <v>1408</v>
      </c>
      <c r="X49" s="28">
        <v>1388</v>
      </c>
      <c r="Y49" s="29">
        <v>5820</v>
      </c>
      <c r="Z49" s="30">
        <v>1195</v>
      </c>
      <c r="AA49" s="28">
        <v>1245</v>
      </c>
      <c r="AB49" s="28">
        <v>1223</v>
      </c>
      <c r="AC49" s="28">
        <v>1216</v>
      </c>
      <c r="AD49" s="29">
        <v>4879</v>
      </c>
      <c r="AE49" s="30">
        <v>1128</v>
      </c>
      <c r="AF49" s="28">
        <v>1120</v>
      </c>
      <c r="AG49" s="28">
        <v>1112</v>
      </c>
      <c r="AH49" s="28">
        <v>1106</v>
      </c>
      <c r="AI49" s="29">
        <v>4466</v>
      </c>
      <c r="AJ49" s="30">
        <v>1003</v>
      </c>
      <c r="AK49" s="28">
        <v>1039</v>
      </c>
      <c r="AL49" s="28">
        <v>990</v>
      </c>
      <c r="AM49" s="28">
        <v>947</v>
      </c>
      <c r="AN49" s="29">
        <v>3979</v>
      </c>
      <c r="AO49" s="28">
        <v>849</v>
      </c>
      <c r="AP49" s="28"/>
      <c r="AQ49" s="28"/>
      <c r="AR49" s="28"/>
      <c r="AS49" s="29">
        <v>849</v>
      </c>
    </row>
    <row r="50" spans="3:50" ht="15" customHeight="1">
      <c r="C50" s="484"/>
      <c r="D50" s="129" t="s">
        <v>412</v>
      </c>
      <c r="E50" s="31"/>
      <c r="F50" s="31">
        <f>+F51/E49</f>
        <v>4.9836601307189546E-2</v>
      </c>
      <c r="G50" s="32">
        <f>+G51/F49</f>
        <v>5.2215189873417722E-2</v>
      </c>
      <c r="H50" s="32">
        <f>+H51/G49</f>
        <v>4.9666419570051891E-2</v>
      </c>
      <c r="I50" s="32">
        <f>+I51/H49</f>
        <v>5.0098879367172049E-2</v>
      </c>
      <c r="J50" s="33">
        <f>+J51/SUM(E49:H49)</f>
        <v>5.0616361598804629E-2</v>
      </c>
      <c r="K50" s="31">
        <f>+K51/I49</f>
        <v>5.0128534704370183E-2</v>
      </c>
      <c r="L50" s="32">
        <f>+L51/K49</f>
        <v>5.2396166134185303E-2</v>
      </c>
      <c r="M50" s="32">
        <f>+M51/L49</f>
        <v>5.0096339113680152E-2</v>
      </c>
      <c r="N50" s="32">
        <f>+N51/M49</f>
        <v>0.05</v>
      </c>
      <c r="O50" s="33">
        <f>+O51/SUM(I49,K49:M49)</f>
        <v>5.048604578237692E-2</v>
      </c>
      <c r="P50" s="31">
        <f>+P51/N49</f>
        <v>4.9720670391061456E-2</v>
      </c>
      <c r="Q50" s="32">
        <f>+Q51/P49</f>
        <v>5.1816557474687316E-2</v>
      </c>
      <c r="R50" s="32">
        <f>+R51/Q49</f>
        <v>4.9971607041453717E-2</v>
      </c>
      <c r="S50" s="32">
        <f>+S51/R49</f>
        <v>5.0482132728304027E-2</v>
      </c>
      <c r="T50" s="33">
        <f>+T51/SUM(N49,P49:R49)</f>
        <v>5.0479050479050477E-2</v>
      </c>
      <c r="U50" s="31">
        <f>+U51/S49</f>
        <v>0.05</v>
      </c>
      <c r="V50" s="32">
        <f>+V51/U49</f>
        <v>5.1880674448767837E-2</v>
      </c>
      <c r="W50" s="32">
        <f>+W51/V49</f>
        <v>4.9932523616734142E-2</v>
      </c>
      <c r="X50" s="32">
        <f>+X51/W49</f>
        <v>5.042613636363636E-2</v>
      </c>
      <c r="Y50" s="33">
        <f>+Y51/SUM(S49,U49:W49)</f>
        <v>5.0712896953985745E-2</v>
      </c>
      <c r="Z50" s="31">
        <f>+Z51/X49</f>
        <v>4.9711815561959652E-2</v>
      </c>
      <c r="AA50" s="32">
        <f>+AA51/Z49</f>
        <v>5.2719665271966525E-2</v>
      </c>
      <c r="AB50" s="32">
        <f>+AB51/AA49</f>
        <v>4.9799196787148593E-2</v>
      </c>
      <c r="AC50" s="32">
        <f>+AC51/AB49</f>
        <v>4.9877350776778413E-2</v>
      </c>
      <c r="AD50" s="33">
        <f>+AD51/SUM(X49,Z49:AB49)</f>
        <v>5.0485052464858446E-2</v>
      </c>
      <c r="AE50" s="31">
        <f>+AE51/AC49</f>
        <v>5.016447368421053E-2</v>
      </c>
      <c r="AF50" s="32">
        <f>+AF51/AE49</f>
        <v>5.3191489361702128E-2</v>
      </c>
      <c r="AG50" s="32">
        <f>+AG51/AF49</f>
        <v>0.05</v>
      </c>
      <c r="AH50" s="32">
        <f>+AH51/AG49</f>
        <v>4.9460431654676257E-2</v>
      </c>
      <c r="AI50" s="33">
        <f>+AI51/SUM(AC49,AE49,AF49,AG49)</f>
        <v>5.0699300699300696E-2</v>
      </c>
      <c r="AJ50" s="31">
        <f>+AJ51/AH49</f>
        <v>5.0632911392405063E-2</v>
      </c>
      <c r="AK50" s="32">
        <f>+AK51/AJ49</f>
        <v>5.2841475573280158E-2</v>
      </c>
      <c r="AL50" s="32">
        <f>+AL51/AK49</f>
        <v>4.8123195380173241E-2</v>
      </c>
      <c r="AM50" s="32">
        <f>+AM51/AL49</f>
        <v>4.8484848484848485E-2</v>
      </c>
      <c r="AN50" s="33">
        <f>+AN51/SUM(AH49,AJ49,AK49,AL49)</f>
        <v>5.0024166263895602E-2</v>
      </c>
      <c r="AO50" s="32">
        <f>+AO51/AM49</f>
        <v>4.8574445617740235E-2</v>
      </c>
      <c r="AP50" s="32"/>
      <c r="AQ50" s="32"/>
      <c r="AR50" s="32"/>
      <c r="AS50" s="33">
        <f>AO50</f>
        <v>4.8574445617740235E-2</v>
      </c>
    </row>
    <row r="51" spans="3:50" s="2" customFormat="1" ht="15" customHeight="1">
      <c r="C51" s="484"/>
      <c r="D51" s="130" t="s">
        <v>413</v>
      </c>
      <c r="E51" s="34"/>
      <c r="F51" s="178">
        <v>61</v>
      </c>
      <c r="G51" s="179">
        <v>66</v>
      </c>
      <c r="H51" s="179">
        <v>67</v>
      </c>
      <c r="I51" s="179">
        <v>76</v>
      </c>
      <c r="J51" s="180">
        <v>271</v>
      </c>
      <c r="K51" s="178">
        <v>78</v>
      </c>
      <c r="L51" s="179">
        <v>82</v>
      </c>
      <c r="M51" s="179">
        <v>78</v>
      </c>
      <c r="N51" s="179">
        <v>85</v>
      </c>
      <c r="O51" s="180">
        <v>322</v>
      </c>
      <c r="P51" s="178">
        <v>89</v>
      </c>
      <c r="Q51" s="179">
        <v>87</v>
      </c>
      <c r="R51" s="179">
        <v>88</v>
      </c>
      <c r="S51" s="179">
        <v>89</v>
      </c>
      <c r="T51" s="180">
        <v>353</v>
      </c>
      <c r="U51" s="178">
        <v>87</v>
      </c>
      <c r="V51" s="179">
        <v>80</v>
      </c>
      <c r="W51" s="179">
        <v>74</v>
      </c>
      <c r="X51" s="179">
        <v>71</v>
      </c>
      <c r="Y51" s="180">
        <v>313</v>
      </c>
      <c r="Z51" s="178">
        <v>69</v>
      </c>
      <c r="AA51" s="179">
        <v>63</v>
      </c>
      <c r="AB51" s="179">
        <v>62</v>
      </c>
      <c r="AC51" s="179">
        <v>61</v>
      </c>
      <c r="AD51" s="180">
        <v>255</v>
      </c>
      <c r="AE51" s="178">
        <v>61</v>
      </c>
      <c r="AF51" s="179">
        <v>60</v>
      </c>
      <c r="AG51" s="179">
        <v>56</v>
      </c>
      <c r="AH51" s="179">
        <v>55</v>
      </c>
      <c r="AI51" s="180">
        <v>232</v>
      </c>
      <c r="AJ51" s="178">
        <v>56</v>
      </c>
      <c r="AK51" s="179">
        <v>53</v>
      </c>
      <c r="AL51" s="179">
        <v>50</v>
      </c>
      <c r="AM51" s="179">
        <v>48</v>
      </c>
      <c r="AN51" s="180">
        <v>207</v>
      </c>
      <c r="AO51" s="179">
        <v>46</v>
      </c>
      <c r="AP51" s="179"/>
      <c r="AQ51" s="179"/>
      <c r="AR51" s="179"/>
      <c r="AS51" s="180">
        <v>46</v>
      </c>
      <c r="AT51" s="1"/>
      <c r="AU51" s="1"/>
      <c r="AV51" s="1"/>
      <c r="AW51" s="1"/>
      <c r="AX51" s="1"/>
    </row>
    <row r="52" spans="3:50" ht="15" customHeight="1">
      <c r="C52" s="484"/>
      <c r="D52" s="129" t="s">
        <v>414</v>
      </c>
      <c r="E52" s="36"/>
      <c r="F52" s="36">
        <v>0.82420000000000004</v>
      </c>
      <c r="G52" s="37">
        <v>0.82420000000000004</v>
      </c>
      <c r="H52" s="37">
        <v>0.82420000000000004</v>
      </c>
      <c r="I52" s="37">
        <v>0.82420000000000004</v>
      </c>
      <c r="J52" s="196">
        <v>0.82420000000000004</v>
      </c>
      <c r="K52" s="36">
        <v>0.82420000000000004</v>
      </c>
      <c r="L52" s="37">
        <v>0.82420000000000004</v>
      </c>
      <c r="M52" s="37">
        <v>0.82420000000000004</v>
      </c>
      <c r="N52" s="37">
        <v>0.82420000000000004</v>
      </c>
      <c r="O52" s="196">
        <v>0.82420000000000004</v>
      </c>
      <c r="P52" s="36">
        <v>0.82420000000000004</v>
      </c>
      <c r="Q52" s="37">
        <v>0.82420000000000004</v>
      </c>
      <c r="R52" s="37">
        <v>0.82420000000000004</v>
      </c>
      <c r="S52" s="37">
        <v>0.82420000000000004</v>
      </c>
      <c r="T52" s="196">
        <v>0.82420000000000004</v>
      </c>
      <c r="U52" s="36">
        <v>0.82420000000000004</v>
      </c>
      <c r="V52" s="37">
        <v>0.82420000000000004</v>
      </c>
      <c r="W52" s="37">
        <v>0.82420000000000004</v>
      </c>
      <c r="X52" s="37">
        <v>0.82420000000000004</v>
      </c>
      <c r="Y52" s="196">
        <v>0.82420000000000004</v>
      </c>
      <c r="Z52" s="36">
        <v>0.82420000000000004</v>
      </c>
      <c r="AA52" s="37">
        <v>0.82420000000000004</v>
      </c>
      <c r="AB52" s="37">
        <v>0.82420000000000004</v>
      </c>
      <c r="AC52" s="37">
        <v>0.82420000000000004</v>
      </c>
      <c r="AD52" s="196">
        <v>0.82420000000000004</v>
      </c>
      <c r="AE52" s="36">
        <v>0.82420000000000004</v>
      </c>
      <c r="AF52" s="37">
        <v>0.82420000000000004</v>
      </c>
      <c r="AG52" s="37">
        <v>0.82420000000000004</v>
      </c>
      <c r="AH52" s="37">
        <v>0.82420000000000004</v>
      </c>
      <c r="AI52" s="196">
        <v>0.82420000000000004</v>
      </c>
      <c r="AJ52" s="36">
        <v>0.82420000000000004</v>
      </c>
      <c r="AK52" s="37">
        <v>0.82420000000000004</v>
      </c>
      <c r="AL52" s="37">
        <v>0.82420000000000004</v>
      </c>
      <c r="AM52" s="37">
        <v>0.82420000000000004</v>
      </c>
      <c r="AN52" s="196">
        <v>0.82420000000000004</v>
      </c>
      <c r="AO52" s="37">
        <v>0.82420000000000004</v>
      </c>
      <c r="AP52" s="37"/>
      <c r="AQ52" s="37"/>
      <c r="AR52" s="37"/>
      <c r="AS52" s="196">
        <v>0.82420000000000004</v>
      </c>
    </row>
    <row r="53" spans="3:50" ht="15" customHeight="1">
      <c r="C53" s="485"/>
      <c r="D53" s="131" t="s">
        <v>415</v>
      </c>
      <c r="E53" s="38"/>
      <c r="F53" s="175">
        <v>50</v>
      </c>
      <c r="G53" s="176">
        <v>55</v>
      </c>
      <c r="H53" s="176">
        <v>56</v>
      </c>
      <c r="I53" s="176">
        <v>63</v>
      </c>
      <c r="J53" s="177">
        <v>223</v>
      </c>
      <c r="K53" s="175">
        <v>64</v>
      </c>
      <c r="L53" s="176">
        <v>67</v>
      </c>
      <c r="M53" s="176">
        <v>64</v>
      </c>
      <c r="N53" s="176">
        <v>70</v>
      </c>
      <c r="O53" s="177">
        <v>265</v>
      </c>
      <c r="P53" s="175">
        <v>73</v>
      </c>
      <c r="Q53" s="176">
        <v>72</v>
      </c>
      <c r="R53" s="176">
        <v>72</v>
      </c>
      <c r="S53" s="176">
        <v>73</v>
      </c>
      <c r="T53" s="177">
        <v>291</v>
      </c>
      <c r="U53" s="175">
        <v>72</v>
      </c>
      <c r="V53" s="176">
        <v>66</v>
      </c>
      <c r="W53" s="176">
        <v>61</v>
      </c>
      <c r="X53" s="176">
        <v>58</v>
      </c>
      <c r="Y53" s="177">
        <v>258</v>
      </c>
      <c r="Z53" s="175">
        <v>57</v>
      </c>
      <c r="AA53" s="176">
        <v>52</v>
      </c>
      <c r="AB53" s="176">
        <v>51</v>
      </c>
      <c r="AC53" s="176">
        <v>50</v>
      </c>
      <c r="AD53" s="177">
        <v>210</v>
      </c>
      <c r="AE53" s="175">
        <v>50</v>
      </c>
      <c r="AF53" s="176">
        <v>49</v>
      </c>
      <c r="AG53" s="176">
        <v>46</v>
      </c>
      <c r="AH53" s="176">
        <v>46</v>
      </c>
      <c r="AI53" s="177">
        <v>191</v>
      </c>
      <c r="AJ53" s="175">
        <v>46</v>
      </c>
      <c r="AK53" s="176">
        <v>44</v>
      </c>
      <c r="AL53" s="176">
        <v>41</v>
      </c>
      <c r="AM53" s="176">
        <v>40</v>
      </c>
      <c r="AN53" s="177">
        <v>170</v>
      </c>
      <c r="AO53" s="176">
        <v>38</v>
      </c>
      <c r="AP53" s="176"/>
      <c r="AQ53" s="176"/>
      <c r="AR53" s="176"/>
      <c r="AS53" s="177">
        <v>38</v>
      </c>
    </row>
    <row r="54" spans="3:50" ht="5.25" customHeight="1">
      <c r="C54" s="8"/>
      <c r="D54" s="10"/>
      <c r="E54" s="61"/>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4"/>
      <c r="AF54" s="13"/>
      <c r="AG54" s="13"/>
      <c r="AH54" s="13"/>
      <c r="AI54" s="13"/>
      <c r="AJ54" s="14"/>
      <c r="AK54" s="13"/>
      <c r="AL54" s="13"/>
      <c r="AM54" s="13"/>
      <c r="AN54" s="13"/>
      <c r="AO54" s="13"/>
      <c r="AP54" s="13"/>
      <c r="AQ54" s="13"/>
      <c r="AR54" s="13"/>
      <c r="AS54" s="13"/>
    </row>
    <row r="55" spans="3:50" ht="15" customHeight="1">
      <c r="C55" s="484" t="s">
        <v>19</v>
      </c>
      <c r="D55" s="128" t="s">
        <v>411</v>
      </c>
      <c r="E55" s="63"/>
      <c r="F55" s="62">
        <v>307</v>
      </c>
      <c r="G55" s="62">
        <v>349</v>
      </c>
      <c r="H55" s="62">
        <v>380</v>
      </c>
      <c r="I55" s="62">
        <v>380</v>
      </c>
      <c r="J55" s="88">
        <v>1416</v>
      </c>
      <c r="K55" s="89">
        <v>403</v>
      </c>
      <c r="L55" s="62">
        <v>422</v>
      </c>
      <c r="M55" s="62">
        <v>442</v>
      </c>
      <c r="N55" s="62">
        <v>471</v>
      </c>
      <c r="O55" s="88">
        <v>1738</v>
      </c>
      <c r="P55" s="89">
        <v>463</v>
      </c>
      <c r="Q55" s="62">
        <v>513</v>
      </c>
      <c r="R55" s="62">
        <v>522</v>
      </c>
      <c r="S55" s="62">
        <v>518</v>
      </c>
      <c r="T55" s="88">
        <v>2016</v>
      </c>
      <c r="U55" s="89">
        <v>491</v>
      </c>
      <c r="V55" s="62">
        <v>534</v>
      </c>
      <c r="W55" s="62">
        <v>523</v>
      </c>
      <c r="X55" s="62">
        <v>540</v>
      </c>
      <c r="Y55" s="88">
        <v>2088</v>
      </c>
      <c r="Z55" s="89">
        <v>547</v>
      </c>
      <c r="AA55" s="62">
        <v>583</v>
      </c>
      <c r="AB55" s="62">
        <v>576</v>
      </c>
      <c r="AC55" s="62">
        <v>563</v>
      </c>
      <c r="AD55" s="88">
        <v>2269</v>
      </c>
      <c r="AE55" s="89">
        <v>520</v>
      </c>
      <c r="AF55" s="62">
        <v>544</v>
      </c>
      <c r="AG55" s="62">
        <v>569</v>
      </c>
      <c r="AH55" s="28">
        <v>583</v>
      </c>
      <c r="AI55" s="88">
        <v>2216</v>
      </c>
      <c r="AJ55" s="89">
        <v>546</v>
      </c>
      <c r="AK55" s="62">
        <v>502</v>
      </c>
      <c r="AL55" s="62">
        <v>362</v>
      </c>
      <c r="AM55" s="28">
        <v>226</v>
      </c>
      <c r="AN55" s="29">
        <v>1636</v>
      </c>
      <c r="AO55" s="28">
        <v>184</v>
      </c>
      <c r="AP55" s="28"/>
      <c r="AQ55" s="28"/>
      <c r="AR55" s="28"/>
      <c r="AS55" s="29">
        <v>184</v>
      </c>
    </row>
    <row r="56" spans="3:50" ht="15" customHeight="1">
      <c r="C56" s="484"/>
      <c r="D56" s="129" t="s">
        <v>412</v>
      </c>
      <c r="E56" s="31"/>
      <c r="F56" s="18">
        <v>0</v>
      </c>
      <c r="G56" s="32">
        <f>+G57/F55</f>
        <v>6.1889250814332247E-2</v>
      </c>
      <c r="H56" s="32">
        <f>+H57/G55</f>
        <v>8.882521489971347E-2</v>
      </c>
      <c r="I56" s="32">
        <f>+I57/H55</f>
        <v>9.4736842105263161E-2</v>
      </c>
      <c r="J56" s="33">
        <f>+J57/SUM(F55:H55)</f>
        <v>8.3011583011583012E-2</v>
      </c>
      <c r="K56" s="31">
        <f>+K57/I55</f>
        <v>9.4736842105263161E-2</v>
      </c>
      <c r="L56" s="32">
        <f>+L57/K55</f>
        <v>6.699751861042183E-2</v>
      </c>
      <c r="M56" s="32">
        <f>+M57/L55</f>
        <v>9.4786729857819899E-2</v>
      </c>
      <c r="N56" s="32">
        <f>+N57/M55</f>
        <v>9.5022624434389136E-2</v>
      </c>
      <c r="O56" s="33">
        <f>+O57/SUM(I55,K55:M55)</f>
        <v>8.7431693989071038E-2</v>
      </c>
      <c r="P56" s="31">
        <f>+P57/N55</f>
        <v>9.3418259023354558E-2</v>
      </c>
      <c r="Q56" s="32">
        <f>+Q57/P55</f>
        <v>6.9114470842332618E-2</v>
      </c>
      <c r="R56" s="32">
        <f>+R57/Q55</f>
        <v>9.3567251461988299E-2</v>
      </c>
      <c r="S56" s="32">
        <f>+S57/R55</f>
        <v>9.3869731800766285E-2</v>
      </c>
      <c r="T56" s="33">
        <f>+T57/SUM(N55,P55:R55)</f>
        <v>8.836973082783138E-2</v>
      </c>
      <c r="U56" s="31">
        <f>+U57/S55</f>
        <v>9.2664092664092659E-2</v>
      </c>
      <c r="V56" s="32">
        <f>+V57/U55</f>
        <v>7.128309572301425E-2</v>
      </c>
      <c r="W56" s="32">
        <f>+W57/V55</f>
        <v>9.3632958801498134E-2</v>
      </c>
      <c r="X56" s="32">
        <f>+X57/W55</f>
        <v>9.3690248565965584E-2</v>
      </c>
      <c r="Y56" s="33">
        <f>+Y57/SUM(S55,U55:W55)</f>
        <v>8.8092933204259441E-2</v>
      </c>
      <c r="Z56" s="31">
        <f>+Z57/X55</f>
        <v>9.2592592592592587E-2</v>
      </c>
      <c r="AA56" s="32">
        <f>+AA57/Z55</f>
        <v>7.1297989031078604E-2</v>
      </c>
      <c r="AB56" s="32">
        <f>+AB57/AA55</f>
        <v>9.2624356775300176E-2</v>
      </c>
      <c r="AC56" s="32">
        <f>+AC57/AB55</f>
        <v>9.2013888888888895E-2</v>
      </c>
      <c r="AD56" s="33">
        <f>+AD57/SUM(X55,Z55:AB55)</f>
        <v>8.7266251113089943E-2</v>
      </c>
      <c r="AE56" s="31">
        <f>+AE57/AC55</f>
        <v>9.236234458259325E-2</v>
      </c>
      <c r="AF56" s="32">
        <f>+AF57/AE55</f>
        <v>7.1153846153846151E-2</v>
      </c>
      <c r="AG56" s="32">
        <f>+AG57/AF55</f>
        <v>9.375E-2</v>
      </c>
      <c r="AH56" s="32">
        <f>+AH57/AG55</f>
        <v>9.3145869947275917E-2</v>
      </c>
      <c r="AI56" s="33">
        <f>+AI57/SUM(AC55,AE55,AF55,AG55)</f>
        <v>8.7431693989071038E-2</v>
      </c>
      <c r="AJ56" s="31">
        <f>+AJ57/AH55</f>
        <v>9.2624356775300176E-2</v>
      </c>
      <c r="AK56" s="32">
        <f>+AK57/AJ55</f>
        <v>7.3260073260073263E-2</v>
      </c>
      <c r="AL56" s="32">
        <f>+AL57/AK55</f>
        <v>9.1633466135458169E-2</v>
      </c>
      <c r="AM56" s="32">
        <f>+AM57/AL55</f>
        <v>9.1160220994475141E-2</v>
      </c>
      <c r="AN56" s="33">
        <f>+AN57/SUM(AH55,AJ55,AK55,AL55)</f>
        <v>8.6302057200200705E-2</v>
      </c>
      <c r="AO56" s="32">
        <f>+AO57/AM55</f>
        <v>9.2920353982300891E-2</v>
      </c>
      <c r="AP56" s="32"/>
      <c r="AQ56" s="32"/>
      <c r="AR56" s="32"/>
      <c r="AS56" s="33">
        <f>AO56</f>
        <v>9.2920353982300891E-2</v>
      </c>
    </row>
    <row r="57" spans="3:50" s="2" customFormat="1" ht="15" customHeight="1">
      <c r="C57" s="484"/>
      <c r="D57" s="130" t="s">
        <v>413</v>
      </c>
      <c r="E57" s="34"/>
      <c r="F57" s="34">
        <v>0</v>
      </c>
      <c r="G57" s="179">
        <v>19</v>
      </c>
      <c r="H57" s="179">
        <v>31</v>
      </c>
      <c r="I57" s="179">
        <v>36</v>
      </c>
      <c r="J57" s="180">
        <v>86</v>
      </c>
      <c r="K57" s="178">
        <v>36</v>
      </c>
      <c r="L57" s="179">
        <v>27</v>
      </c>
      <c r="M57" s="179">
        <v>40</v>
      </c>
      <c r="N57" s="179">
        <v>42</v>
      </c>
      <c r="O57" s="180">
        <v>144</v>
      </c>
      <c r="P57" s="178">
        <v>44</v>
      </c>
      <c r="Q57" s="179">
        <v>32</v>
      </c>
      <c r="R57" s="179">
        <v>48</v>
      </c>
      <c r="S57" s="179">
        <v>49</v>
      </c>
      <c r="T57" s="180">
        <v>174</v>
      </c>
      <c r="U57" s="178">
        <v>48</v>
      </c>
      <c r="V57" s="179">
        <v>35</v>
      </c>
      <c r="W57" s="179">
        <v>50</v>
      </c>
      <c r="X57" s="179">
        <v>49</v>
      </c>
      <c r="Y57" s="180">
        <v>182</v>
      </c>
      <c r="Z57" s="178">
        <v>50</v>
      </c>
      <c r="AA57" s="179">
        <v>39</v>
      </c>
      <c r="AB57" s="179">
        <v>54</v>
      </c>
      <c r="AC57" s="179">
        <v>53</v>
      </c>
      <c r="AD57" s="180">
        <v>196</v>
      </c>
      <c r="AE57" s="178">
        <v>52</v>
      </c>
      <c r="AF57" s="179">
        <v>37</v>
      </c>
      <c r="AG57" s="179">
        <v>51</v>
      </c>
      <c r="AH57" s="179">
        <v>53</v>
      </c>
      <c r="AI57" s="180">
        <v>192</v>
      </c>
      <c r="AJ57" s="178">
        <v>54</v>
      </c>
      <c r="AK57" s="179">
        <v>40</v>
      </c>
      <c r="AL57" s="179">
        <v>46</v>
      </c>
      <c r="AM57" s="179">
        <v>33</v>
      </c>
      <c r="AN57" s="180">
        <v>172</v>
      </c>
      <c r="AO57" s="179">
        <v>21</v>
      </c>
      <c r="AP57" s="179"/>
      <c r="AQ57" s="179"/>
      <c r="AR57" s="179"/>
      <c r="AS57" s="180">
        <v>21</v>
      </c>
      <c r="AT57" s="1"/>
      <c r="AU57" s="1"/>
      <c r="AV57" s="1"/>
      <c r="AW57" s="1"/>
      <c r="AX57" s="1"/>
    </row>
    <row r="58" spans="3:50" ht="15" customHeight="1">
      <c r="C58" s="484"/>
      <c r="D58" s="129" t="s">
        <v>414</v>
      </c>
      <c r="E58" s="42"/>
      <c r="F58" s="236">
        <v>0</v>
      </c>
      <c r="G58" s="37">
        <v>0.82420000000000004</v>
      </c>
      <c r="H58" s="37">
        <v>0.82420000000000004</v>
      </c>
      <c r="I58" s="37">
        <v>0.82420000000000004</v>
      </c>
      <c r="J58" s="196">
        <v>0.82420000000000004</v>
      </c>
      <c r="K58" s="36">
        <v>0.82420000000000004</v>
      </c>
      <c r="L58" s="37">
        <v>0.82420000000000004</v>
      </c>
      <c r="M58" s="37">
        <v>0.82420000000000004</v>
      </c>
      <c r="N58" s="37">
        <v>0.82420000000000004</v>
      </c>
      <c r="O58" s="196">
        <v>0.82420000000000004</v>
      </c>
      <c r="P58" s="36">
        <v>0.82420000000000004</v>
      </c>
      <c r="Q58" s="37">
        <v>0.82420000000000004</v>
      </c>
      <c r="R58" s="37">
        <v>0.82420000000000004</v>
      </c>
      <c r="S58" s="37">
        <v>0.82420000000000004</v>
      </c>
      <c r="T58" s="196">
        <v>0.82420000000000004</v>
      </c>
      <c r="U58" s="36">
        <v>0.82420000000000004</v>
      </c>
      <c r="V58" s="37">
        <v>0.82420000000000004</v>
      </c>
      <c r="W58" s="37">
        <v>0.82420000000000004</v>
      </c>
      <c r="X58" s="37">
        <v>0.82420000000000004</v>
      </c>
      <c r="Y58" s="196">
        <v>0.82420000000000004</v>
      </c>
      <c r="Z58" s="36">
        <v>0.82420000000000004</v>
      </c>
      <c r="AA58" s="37">
        <v>0.82420000000000004</v>
      </c>
      <c r="AB58" s="37">
        <v>0.82420000000000004</v>
      </c>
      <c r="AC58" s="37">
        <v>0.82420000000000004</v>
      </c>
      <c r="AD58" s="196">
        <v>0.82420000000000004</v>
      </c>
      <c r="AE58" s="36">
        <v>0.82420000000000004</v>
      </c>
      <c r="AF58" s="37">
        <v>0.82420000000000004</v>
      </c>
      <c r="AG58" s="37">
        <v>0.82420000000000004</v>
      </c>
      <c r="AH58" s="37">
        <v>0.82420000000000004</v>
      </c>
      <c r="AI58" s="196">
        <v>0.82420000000000004</v>
      </c>
      <c r="AJ58" s="36">
        <v>0.82420000000000004</v>
      </c>
      <c r="AK58" s="37">
        <v>0.82420000000000004</v>
      </c>
      <c r="AL58" s="37">
        <v>0.82420000000000004</v>
      </c>
      <c r="AM58" s="37">
        <v>0.82420000000000004</v>
      </c>
      <c r="AN58" s="196">
        <v>0.82420000000000004</v>
      </c>
      <c r="AO58" s="37">
        <v>0.82420000000000004</v>
      </c>
      <c r="AP58" s="37"/>
      <c r="AQ58" s="37"/>
      <c r="AR58" s="37"/>
      <c r="AS58" s="196">
        <v>0.82420000000000004</v>
      </c>
    </row>
    <row r="59" spans="3:50" ht="15" customHeight="1">
      <c r="C59" s="485"/>
      <c r="D59" s="131" t="s">
        <v>415</v>
      </c>
      <c r="E59" s="38"/>
      <c r="F59" s="38">
        <v>0</v>
      </c>
      <c r="G59" s="176">
        <v>16</v>
      </c>
      <c r="H59" s="176">
        <v>26</v>
      </c>
      <c r="I59" s="176">
        <v>30</v>
      </c>
      <c r="J59" s="177">
        <v>71</v>
      </c>
      <c r="K59" s="175">
        <v>29</v>
      </c>
      <c r="L59" s="176">
        <v>22</v>
      </c>
      <c r="M59" s="176">
        <v>33</v>
      </c>
      <c r="N59" s="176">
        <v>34</v>
      </c>
      <c r="O59" s="177">
        <v>118</v>
      </c>
      <c r="P59" s="175">
        <v>36</v>
      </c>
      <c r="Q59" s="176">
        <v>27</v>
      </c>
      <c r="R59" s="176">
        <v>40</v>
      </c>
      <c r="S59" s="176">
        <v>40</v>
      </c>
      <c r="T59" s="177">
        <v>143</v>
      </c>
      <c r="U59" s="175">
        <v>39</v>
      </c>
      <c r="V59" s="176">
        <v>29</v>
      </c>
      <c r="W59" s="176">
        <v>41</v>
      </c>
      <c r="X59" s="176">
        <v>40</v>
      </c>
      <c r="Y59" s="177">
        <v>150</v>
      </c>
      <c r="Z59" s="175">
        <v>41</v>
      </c>
      <c r="AA59" s="176">
        <v>32</v>
      </c>
      <c r="AB59" s="176">
        <v>45</v>
      </c>
      <c r="AC59" s="176">
        <v>44</v>
      </c>
      <c r="AD59" s="177">
        <v>161</v>
      </c>
      <c r="AE59" s="175">
        <v>43</v>
      </c>
      <c r="AF59" s="176">
        <v>30</v>
      </c>
      <c r="AG59" s="176">
        <v>42</v>
      </c>
      <c r="AH59" s="176">
        <v>44</v>
      </c>
      <c r="AI59" s="177">
        <v>158</v>
      </c>
      <c r="AJ59" s="175">
        <v>44</v>
      </c>
      <c r="AK59" s="176">
        <v>33</v>
      </c>
      <c r="AL59" s="176">
        <v>38</v>
      </c>
      <c r="AM59" s="176">
        <v>27</v>
      </c>
      <c r="AN59" s="177">
        <v>142</v>
      </c>
      <c r="AO59" s="176">
        <v>17</v>
      </c>
      <c r="AP59" s="176"/>
      <c r="AQ59" s="176"/>
      <c r="AR59" s="176"/>
      <c r="AS59" s="177">
        <v>17</v>
      </c>
    </row>
    <row r="60" spans="3:50" ht="5.25" customHeight="1">
      <c r="C60" s="8"/>
      <c r="D60" s="10"/>
      <c r="E60" s="61"/>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4"/>
      <c r="AF60" s="13"/>
      <c r="AG60" s="13"/>
      <c r="AH60" s="13"/>
      <c r="AI60" s="13"/>
      <c r="AJ60" s="14"/>
      <c r="AK60" s="13"/>
      <c r="AL60" s="13"/>
      <c r="AM60" s="13"/>
      <c r="AN60" s="13"/>
      <c r="AO60" s="13"/>
      <c r="AP60" s="13"/>
      <c r="AQ60" s="13"/>
      <c r="AR60" s="13"/>
      <c r="AS60" s="13"/>
    </row>
    <row r="61" spans="3:50" ht="15" customHeight="1">
      <c r="C61" s="484" t="s">
        <v>20</v>
      </c>
      <c r="D61" s="128" t="s">
        <v>419</v>
      </c>
      <c r="E61" s="64"/>
      <c r="F61" s="15">
        <v>0</v>
      </c>
      <c r="G61" s="16">
        <v>0</v>
      </c>
      <c r="H61" s="16">
        <v>0</v>
      </c>
      <c r="I61" s="16">
        <v>0</v>
      </c>
      <c r="J61" s="17">
        <v>0</v>
      </c>
      <c r="K61" s="15">
        <v>0</v>
      </c>
      <c r="L61" s="16">
        <v>0</v>
      </c>
      <c r="M61" s="16">
        <v>0</v>
      </c>
      <c r="N61" s="16">
        <v>0</v>
      </c>
      <c r="O61" s="17">
        <v>0</v>
      </c>
      <c r="P61" s="15">
        <v>0</v>
      </c>
      <c r="Q61" s="16">
        <v>0</v>
      </c>
      <c r="R61" s="16">
        <v>0</v>
      </c>
      <c r="S61" s="16">
        <v>0</v>
      </c>
      <c r="T61" s="17">
        <v>0</v>
      </c>
      <c r="U61" s="15">
        <v>0</v>
      </c>
      <c r="V61" s="16">
        <v>0</v>
      </c>
      <c r="W61" s="16">
        <v>0</v>
      </c>
      <c r="X61" s="16">
        <v>0</v>
      </c>
      <c r="Y61" s="17">
        <v>0</v>
      </c>
      <c r="Z61" s="15">
        <v>0</v>
      </c>
      <c r="AA61" s="16">
        <v>0</v>
      </c>
      <c r="AB61" s="16">
        <v>0</v>
      </c>
      <c r="AC61" s="16">
        <v>0</v>
      </c>
      <c r="AD61" s="17">
        <v>0</v>
      </c>
      <c r="AE61" s="15">
        <v>0</v>
      </c>
      <c r="AF61" s="16">
        <v>0</v>
      </c>
      <c r="AG61" s="329" t="s">
        <v>420</v>
      </c>
      <c r="AH61" s="329" t="s">
        <v>420</v>
      </c>
      <c r="AI61" s="330" t="s">
        <v>420</v>
      </c>
      <c r="AJ61" s="331" t="s">
        <v>420</v>
      </c>
      <c r="AK61" s="329" t="s">
        <v>420</v>
      </c>
      <c r="AL61" s="388" t="s">
        <v>420</v>
      </c>
      <c r="AM61" s="329" t="s">
        <v>420</v>
      </c>
      <c r="AN61" s="330" t="s">
        <v>420</v>
      </c>
      <c r="AO61" s="329" t="s">
        <v>420</v>
      </c>
      <c r="AP61" s="329"/>
      <c r="AQ61" s="329"/>
      <c r="AR61" s="329"/>
      <c r="AS61" s="330" t="s">
        <v>420</v>
      </c>
    </row>
    <row r="62" spans="3:50" ht="15" customHeight="1">
      <c r="C62" s="484"/>
      <c r="D62" s="129" t="s">
        <v>412</v>
      </c>
      <c r="E62" s="31"/>
      <c r="F62" s="18">
        <v>0</v>
      </c>
      <c r="G62" s="13">
        <v>0</v>
      </c>
      <c r="H62" s="13">
        <v>0</v>
      </c>
      <c r="I62" s="13">
        <v>0</v>
      </c>
      <c r="J62" s="19">
        <v>0</v>
      </c>
      <c r="K62" s="18">
        <v>0</v>
      </c>
      <c r="L62" s="13">
        <v>0</v>
      </c>
      <c r="M62" s="13">
        <v>0</v>
      </c>
      <c r="N62" s="13">
        <v>0</v>
      </c>
      <c r="O62" s="19">
        <v>0</v>
      </c>
      <c r="P62" s="18">
        <v>0</v>
      </c>
      <c r="Q62" s="13">
        <v>0</v>
      </c>
      <c r="R62" s="13">
        <v>0</v>
      </c>
      <c r="S62" s="13">
        <v>0</v>
      </c>
      <c r="T62" s="19">
        <v>0</v>
      </c>
      <c r="U62" s="18">
        <v>0</v>
      </c>
      <c r="V62" s="13">
        <v>0</v>
      </c>
      <c r="W62" s="13">
        <v>0</v>
      </c>
      <c r="X62" s="13">
        <v>0</v>
      </c>
      <c r="Y62" s="19">
        <v>0</v>
      </c>
      <c r="Z62" s="18">
        <v>0</v>
      </c>
      <c r="AA62" s="13">
        <v>0</v>
      </c>
      <c r="AB62" s="13">
        <v>0</v>
      </c>
      <c r="AC62" s="13">
        <v>0</v>
      </c>
      <c r="AD62" s="19">
        <v>0</v>
      </c>
      <c r="AE62" s="18">
        <v>0</v>
      </c>
      <c r="AF62" s="13">
        <v>0</v>
      </c>
      <c r="AG62" s="13">
        <v>0</v>
      </c>
      <c r="AH62" s="332" t="s">
        <v>420</v>
      </c>
      <c r="AI62" s="333" t="s">
        <v>420</v>
      </c>
      <c r="AJ62" s="334" t="s">
        <v>420</v>
      </c>
      <c r="AK62" s="332" t="s">
        <v>420</v>
      </c>
      <c r="AL62" s="389" t="s">
        <v>420</v>
      </c>
      <c r="AM62" s="332" t="s">
        <v>420</v>
      </c>
      <c r="AN62" s="390" t="s">
        <v>420</v>
      </c>
      <c r="AO62" s="332" t="s">
        <v>420</v>
      </c>
      <c r="AP62" s="332"/>
      <c r="AQ62" s="332"/>
      <c r="AR62" s="332"/>
      <c r="AS62" s="390" t="s">
        <v>420</v>
      </c>
    </row>
    <row r="63" spans="3:50" s="2" customFormat="1" ht="15" customHeight="1">
      <c r="C63" s="484"/>
      <c r="D63" s="130" t="s">
        <v>413</v>
      </c>
      <c r="E63" s="34"/>
      <c r="F63" s="34">
        <v>0</v>
      </c>
      <c r="G63" s="55">
        <v>0</v>
      </c>
      <c r="H63" s="55">
        <v>0</v>
      </c>
      <c r="I63" s="55">
        <v>0</v>
      </c>
      <c r="J63" s="35">
        <v>0</v>
      </c>
      <c r="K63" s="34">
        <v>0</v>
      </c>
      <c r="L63" s="55">
        <v>0</v>
      </c>
      <c r="M63" s="55">
        <v>0</v>
      </c>
      <c r="N63" s="55">
        <v>0</v>
      </c>
      <c r="O63" s="35">
        <v>0</v>
      </c>
      <c r="P63" s="34">
        <v>0</v>
      </c>
      <c r="Q63" s="55">
        <v>0</v>
      </c>
      <c r="R63" s="55">
        <v>0</v>
      </c>
      <c r="S63" s="55">
        <v>0</v>
      </c>
      <c r="T63" s="35">
        <v>0</v>
      </c>
      <c r="U63" s="34">
        <v>0</v>
      </c>
      <c r="V63" s="55">
        <v>0</v>
      </c>
      <c r="W63" s="55">
        <v>0</v>
      </c>
      <c r="X63" s="55">
        <v>0</v>
      </c>
      <c r="Y63" s="35">
        <v>0</v>
      </c>
      <c r="Z63" s="34">
        <v>0</v>
      </c>
      <c r="AA63" s="55">
        <v>0</v>
      </c>
      <c r="AB63" s="55">
        <v>0</v>
      </c>
      <c r="AC63" s="55">
        <v>0</v>
      </c>
      <c r="AD63" s="35">
        <v>0</v>
      </c>
      <c r="AE63" s="34">
        <v>0</v>
      </c>
      <c r="AF63" s="55">
        <v>0</v>
      </c>
      <c r="AG63" s="55">
        <v>0</v>
      </c>
      <c r="AH63" s="179">
        <v>5</v>
      </c>
      <c r="AI63" s="180">
        <v>5</v>
      </c>
      <c r="AJ63" s="178">
        <v>20</v>
      </c>
      <c r="AK63" s="179">
        <v>26</v>
      </c>
      <c r="AL63" s="179">
        <v>33</v>
      </c>
      <c r="AM63" s="179">
        <v>39</v>
      </c>
      <c r="AN63" s="180">
        <v>118</v>
      </c>
      <c r="AO63" s="179">
        <v>47</v>
      </c>
      <c r="AP63" s="179"/>
      <c r="AQ63" s="179"/>
      <c r="AR63" s="179"/>
      <c r="AS63" s="180">
        <v>47</v>
      </c>
      <c r="AT63" s="1"/>
      <c r="AU63" s="1"/>
      <c r="AV63" s="1"/>
      <c r="AW63" s="1"/>
      <c r="AX63" s="1"/>
    </row>
    <row r="64" spans="3:50" ht="15" customHeight="1">
      <c r="C64" s="484"/>
      <c r="D64" s="129" t="s">
        <v>414</v>
      </c>
      <c r="E64" s="36"/>
      <c r="F64" s="236">
        <v>0</v>
      </c>
      <c r="G64" s="275">
        <v>0</v>
      </c>
      <c r="H64" s="275">
        <v>0</v>
      </c>
      <c r="I64" s="275">
        <v>0</v>
      </c>
      <c r="J64" s="235">
        <v>0</v>
      </c>
      <c r="K64" s="236">
        <v>0</v>
      </c>
      <c r="L64" s="275">
        <v>0</v>
      </c>
      <c r="M64" s="275">
        <v>0</v>
      </c>
      <c r="N64" s="275">
        <v>0</v>
      </c>
      <c r="O64" s="235">
        <v>0</v>
      </c>
      <c r="P64" s="236">
        <v>0</v>
      </c>
      <c r="Q64" s="275">
        <v>0</v>
      </c>
      <c r="R64" s="275">
        <v>0</v>
      </c>
      <c r="S64" s="275">
        <v>0</v>
      </c>
      <c r="T64" s="235">
        <v>0</v>
      </c>
      <c r="U64" s="236">
        <v>0</v>
      </c>
      <c r="V64" s="275">
        <v>0</v>
      </c>
      <c r="W64" s="275">
        <v>0</v>
      </c>
      <c r="X64" s="275">
        <v>0</v>
      </c>
      <c r="Y64" s="235">
        <v>0</v>
      </c>
      <c r="Z64" s="236">
        <v>0</v>
      </c>
      <c r="AA64" s="275">
        <v>0</v>
      </c>
      <c r="AB64" s="275">
        <v>0</v>
      </c>
      <c r="AC64" s="275">
        <v>0</v>
      </c>
      <c r="AD64" s="235">
        <v>0</v>
      </c>
      <c r="AE64" s="236">
        <v>0</v>
      </c>
      <c r="AF64" s="275">
        <v>0</v>
      </c>
      <c r="AG64" s="275">
        <v>0</v>
      </c>
      <c r="AH64" s="37">
        <v>1</v>
      </c>
      <c r="AI64" s="196">
        <v>1</v>
      </c>
      <c r="AJ64" s="36">
        <v>1</v>
      </c>
      <c r="AK64" s="37">
        <v>1</v>
      </c>
      <c r="AL64" s="37">
        <v>1</v>
      </c>
      <c r="AM64" s="37">
        <v>1</v>
      </c>
      <c r="AN64" s="196">
        <v>1</v>
      </c>
      <c r="AO64" s="37">
        <v>1</v>
      </c>
      <c r="AP64" s="37"/>
      <c r="AQ64" s="37"/>
      <c r="AR64" s="37"/>
      <c r="AS64" s="196">
        <v>1</v>
      </c>
    </row>
    <row r="65" spans="3:50" ht="15" customHeight="1">
      <c r="C65" s="485"/>
      <c r="D65" s="131" t="s">
        <v>415</v>
      </c>
      <c r="E65" s="38"/>
      <c r="F65" s="38">
        <v>0</v>
      </c>
      <c r="G65" s="39">
        <v>0</v>
      </c>
      <c r="H65" s="39">
        <v>0</v>
      </c>
      <c r="I65" s="39">
        <v>0</v>
      </c>
      <c r="J65" s="40">
        <v>0</v>
      </c>
      <c r="K65" s="38">
        <v>0</v>
      </c>
      <c r="L65" s="39">
        <v>0</v>
      </c>
      <c r="M65" s="39">
        <v>0</v>
      </c>
      <c r="N65" s="39">
        <v>0</v>
      </c>
      <c r="O65" s="40">
        <v>0</v>
      </c>
      <c r="P65" s="38">
        <v>0</v>
      </c>
      <c r="Q65" s="39">
        <v>0</v>
      </c>
      <c r="R65" s="39">
        <v>0</v>
      </c>
      <c r="S65" s="39">
        <v>0</v>
      </c>
      <c r="T65" s="40">
        <v>0</v>
      </c>
      <c r="U65" s="38">
        <v>0</v>
      </c>
      <c r="V65" s="39">
        <v>0</v>
      </c>
      <c r="W65" s="39">
        <v>0</v>
      </c>
      <c r="X65" s="39">
        <v>0</v>
      </c>
      <c r="Y65" s="40">
        <v>0</v>
      </c>
      <c r="Z65" s="38">
        <v>0</v>
      </c>
      <c r="AA65" s="39">
        <v>0</v>
      </c>
      <c r="AB65" s="39">
        <v>0</v>
      </c>
      <c r="AC65" s="39">
        <v>0</v>
      </c>
      <c r="AD65" s="40">
        <v>0</v>
      </c>
      <c r="AE65" s="38">
        <v>0</v>
      </c>
      <c r="AF65" s="39">
        <v>0</v>
      </c>
      <c r="AG65" s="39">
        <v>0</v>
      </c>
      <c r="AH65" s="176">
        <v>5</v>
      </c>
      <c r="AI65" s="177">
        <v>5</v>
      </c>
      <c r="AJ65" s="175">
        <v>20</v>
      </c>
      <c r="AK65" s="176">
        <v>26</v>
      </c>
      <c r="AL65" s="176">
        <v>33</v>
      </c>
      <c r="AM65" s="176">
        <v>39</v>
      </c>
      <c r="AN65" s="177">
        <v>118</v>
      </c>
      <c r="AO65" s="176">
        <v>47</v>
      </c>
      <c r="AP65" s="176"/>
      <c r="AQ65" s="176"/>
      <c r="AR65" s="176"/>
      <c r="AS65" s="177">
        <v>47</v>
      </c>
    </row>
    <row r="66" spans="3:50" ht="5.25" customHeight="1">
      <c r="C66" s="8"/>
      <c r="D66" s="10"/>
      <c r="E66" s="61"/>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4"/>
      <c r="AF66" s="13"/>
      <c r="AG66" s="13"/>
      <c r="AH66" s="13"/>
      <c r="AI66" s="13"/>
      <c r="AJ66" s="14"/>
      <c r="AK66" s="13"/>
      <c r="AL66" s="13"/>
      <c r="AM66" s="13"/>
      <c r="AN66" s="13"/>
      <c r="AO66" s="13"/>
      <c r="AP66" s="13"/>
      <c r="AQ66" s="13"/>
      <c r="AR66" s="13"/>
      <c r="AS66" s="13"/>
    </row>
    <row r="67" spans="3:50" ht="15" customHeight="1">
      <c r="C67" s="484" t="s">
        <v>421</v>
      </c>
      <c r="D67" s="128" t="s">
        <v>555</v>
      </c>
      <c r="E67" s="64"/>
      <c r="F67" s="15">
        <v>0</v>
      </c>
      <c r="G67" s="16">
        <v>0</v>
      </c>
      <c r="H67" s="16">
        <v>0</v>
      </c>
      <c r="I67" s="16">
        <v>0</v>
      </c>
      <c r="J67" s="17">
        <v>0</v>
      </c>
      <c r="K67" s="15">
        <v>0</v>
      </c>
      <c r="L67" s="16">
        <v>0</v>
      </c>
      <c r="M67" s="16">
        <v>0</v>
      </c>
      <c r="N67" s="16">
        <v>0</v>
      </c>
      <c r="O67" s="17">
        <v>0</v>
      </c>
      <c r="P67" s="30">
        <v>328</v>
      </c>
      <c r="Q67" s="28">
        <v>385</v>
      </c>
      <c r="R67" s="28">
        <v>371</v>
      </c>
      <c r="S67" s="28">
        <v>412</v>
      </c>
      <c r="T67" s="29">
        <v>1496</v>
      </c>
      <c r="U67" s="30">
        <v>421</v>
      </c>
      <c r="V67" s="28">
        <v>468</v>
      </c>
      <c r="W67" s="28">
        <v>483</v>
      </c>
      <c r="X67" s="28">
        <v>501</v>
      </c>
      <c r="Y67" s="29">
        <v>1873</v>
      </c>
      <c r="Z67" s="30">
        <v>516</v>
      </c>
      <c r="AA67" s="28">
        <v>573</v>
      </c>
      <c r="AB67" s="28">
        <v>584</v>
      </c>
      <c r="AC67" s="28">
        <v>592</v>
      </c>
      <c r="AD67" s="29">
        <v>2266</v>
      </c>
      <c r="AE67" s="89">
        <v>560</v>
      </c>
      <c r="AF67" s="28">
        <v>614</v>
      </c>
      <c r="AG67" s="28">
        <v>652</v>
      </c>
      <c r="AH67" s="103">
        <v>685</v>
      </c>
      <c r="AI67" s="29">
        <v>2339</v>
      </c>
      <c r="AJ67" s="290">
        <v>679</v>
      </c>
      <c r="AK67" s="28">
        <v>706</v>
      </c>
      <c r="AL67" s="28">
        <v>738</v>
      </c>
      <c r="AM67" s="69">
        <v>749</v>
      </c>
      <c r="AN67" s="29">
        <v>2871</v>
      </c>
      <c r="AO67" s="416" t="s">
        <v>420</v>
      </c>
      <c r="AP67" s="416"/>
      <c r="AQ67" s="416"/>
      <c r="AR67" s="416"/>
      <c r="AS67" s="417" t="s">
        <v>420</v>
      </c>
    </row>
    <row r="68" spans="3:50" ht="15" customHeight="1">
      <c r="C68" s="484"/>
      <c r="D68" s="129" t="s">
        <v>412</v>
      </c>
      <c r="E68" s="31"/>
      <c r="F68" s="18">
        <v>0</v>
      </c>
      <c r="G68" s="13">
        <v>0</v>
      </c>
      <c r="H68" s="13">
        <v>0</v>
      </c>
      <c r="I68" s="13">
        <v>0</v>
      </c>
      <c r="J68" s="19">
        <v>0</v>
      </c>
      <c r="K68" s="18">
        <v>0</v>
      </c>
      <c r="L68" s="13">
        <v>0</v>
      </c>
      <c r="M68" s="13">
        <v>0</v>
      </c>
      <c r="N68" s="13">
        <v>0</v>
      </c>
      <c r="O68" s="19">
        <v>0</v>
      </c>
      <c r="P68" s="18">
        <v>0</v>
      </c>
      <c r="Q68" s="32">
        <f>+Q69/P67</f>
        <v>3.048780487804878E-2</v>
      </c>
      <c r="R68" s="32">
        <f>+R69/Q67</f>
        <v>3.1168831168831169E-2</v>
      </c>
      <c r="S68" s="32">
        <f>+S69/R67</f>
        <v>3.2345013477088951E-2</v>
      </c>
      <c r="T68" s="33">
        <f>+T69/SUM(P67:R67)</f>
        <v>3.136531365313653E-2</v>
      </c>
      <c r="U68" s="31">
        <f>+U69/S67</f>
        <v>3.1553398058252427E-2</v>
      </c>
      <c r="V68" s="32">
        <f>+V69/U67</f>
        <v>3.0878859857482184E-2</v>
      </c>
      <c r="W68" s="32">
        <f>+W69/V67</f>
        <v>3.2051282051282048E-2</v>
      </c>
      <c r="X68" s="32">
        <f>+X69/W67</f>
        <v>3.1055900621118012E-2</v>
      </c>
      <c r="Y68" s="33">
        <f>+Y69/SUM(S67,U67:W67)</f>
        <v>3.0829596412556053E-2</v>
      </c>
      <c r="Z68" s="31">
        <f>+Z69/X67</f>
        <v>3.1936127744510975E-2</v>
      </c>
      <c r="AA68" s="32">
        <f>+AA69/Z67</f>
        <v>2.9069767441860465E-2</v>
      </c>
      <c r="AB68" s="32">
        <f>+AB69/AA67</f>
        <v>2.9668411867364748E-2</v>
      </c>
      <c r="AC68" s="32">
        <f>+AC69/AB67</f>
        <v>3.0821917808219176E-2</v>
      </c>
      <c r="AD68" s="33">
        <f>+AD69/SUM(X67,Z67:AB67)</f>
        <v>3.0358785648574058E-2</v>
      </c>
      <c r="AE68" s="31">
        <f>+AE69/AC67</f>
        <v>3.0405405405405407E-2</v>
      </c>
      <c r="AF68" s="32">
        <f>+AF69/AE67</f>
        <v>3.0357142857142857E-2</v>
      </c>
      <c r="AG68" s="32">
        <f>+AG69/AF67</f>
        <v>3.0944625407166124E-2</v>
      </c>
      <c r="AH68" s="32">
        <f>+AH69/AG67</f>
        <v>3.0674846625766871E-2</v>
      </c>
      <c r="AI68" s="33">
        <f>+AI69/SUM(AC67,AE67,AF67,AG67)</f>
        <v>3.0190239867659223E-2</v>
      </c>
      <c r="AJ68" s="31">
        <f>+AJ69/AH67</f>
        <v>3.0656934306569343E-2</v>
      </c>
      <c r="AK68" s="32">
        <f>+AK69/AJ67</f>
        <v>2.9455081001472753E-2</v>
      </c>
      <c r="AL68" s="32">
        <f>+AL69/AK67</f>
        <v>2.9745042492917848E-2</v>
      </c>
      <c r="AM68" s="32">
        <f>+AM69/AL67</f>
        <v>2.9810298102981029E-2</v>
      </c>
      <c r="AN68" s="33">
        <f>+AN69/SUM(AH67,AJ67,AK67,AL67)</f>
        <v>3.027065527065527E-2</v>
      </c>
      <c r="AO68" s="32">
        <f>+AO69/AM67</f>
        <v>3.0707610146862484E-2</v>
      </c>
      <c r="AP68" s="32"/>
      <c r="AQ68" s="32"/>
      <c r="AR68" s="32"/>
      <c r="AS68" s="33">
        <f>AO68</f>
        <v>3.0707610146862484E-2</v>
      </c>
    </row>
    <row r="69" spans="3:50" s="2" customFormat="1" ht="15" customHeight="1">
      <c r="C69" s="484"/>
      <c r="D69" s="130" t="s">
        <v>413</v>
      </c>
      <c r="E69" s="34"/>
      <c r="F69" s="34">
        <v>0</v>
      </c>
      <c r="G69" s="55">
        <v>0</v>
      </c>
      <c r="H69" s="55">
        <v>0</v>
      </c>
      <c r="I69" s="55">
        <v>0</v>
      </c>
      <c r="J69" s="35">
        <v>0</v>
      </c>
      <c r="K69" s="34">
        <v>0</v>
      </c>
      <c r="L69" s="55">
        <v>0</v>
      </c>
      <c r="M69" s="55">
        <v>0</v>
      </c>
      <c r="N69" s="55">
        <v>0</v>
      </c>
      <c r="O69" s="35">
        <v>0</v>
      </c>
      <c r="P69" s="34">
        <v>0</v>
      </c>
      <c r="Q69" s="179">
        <v>10</v>
      </c>
      <c r="R69" s="179">
        <v>12</v>
      </c>
      <c r="S69" s="179">
        <v>12</v>
      </c>
      <c r="T69" s="180">
        <v>34</v>
      </c>
      <c r="U69" s="178">
        <v>13</v>
      </c>
      <c r="V69" s="179">
        <v>13</v>
      </c>
      <c r="W69" s="179">
        <v>15</v>
      </c>
      <c r="X69" s="179">
        <v>15</v>
      </c>
      <c r="Y69" s="180">
        <v>55</v>
      </c>
      <c r="Z69" s="178">
        <v>16</v>
      </c>
      <c r="AA69" s="179">
        <v>15</v>
      </c>
      <c r="AB69" s="179">
        <v>17</v>
      </c>
      <c r="AC69" s="179">
        <v>18</v>
      </c>
      <c r="AD69" s="180">
        <v>66</v>
      </c>
      <c r="AE69" s="178">
        <v>18</v>
      </c>
      <c r="AF69" s="179">
        <v>17</v>
      </c>
      <c r="AG69" s="179">
        <v>19</v>
      </c>
      <c r="AH69" s="179">
        <v>20</v>
      </c>
      <c r="AI69" s="180">
        <v>73</v>
      </c>
      <c r="AJ69" s="178">
        <v>21</v>
      </c>
      <c r="AK69" s="179">
        <v>20</v>
      </c>
      <c r="AL69" s="179">
        <v>21</v>
      </c>
      <c r="AM69" s="179">
        <v>22</v>
      </c>
      <c r="AN69" s="180">
        <v>85</v>
      </c>
      <c r="AO69" s="179">
        <v>23</v>
      </c>
      <c r="AP69" s="179"/>
      <c r="AQ69" s="179"/>
      <c r="AR69" s="179"/>
      <c r="AS69" s="180">
        <v>23</v>
      </c>
      <c r="AT69" s="1"/>
      <c r="AU69" s="1"/>
      <c r="AV69" s="1"/>
      <c r="AW69" s="1"/>
      <c r="AX69" s="1"/>
    </row>
    <row r="70" spans="3:50" ht="15" customHeight="1">
      <c r="C70" s="484"/>
      <c r="D70" s="129" t="s">
        <v>414</v>
      </c>
      <c r="E70" s="42"/>
      <c r="F70" s="236">
        <v>0</v>
      </c>
      <c r="G70" s="275">
        <v>0</v>
      </c>
      <c r="H70" s="275">
        <v>0</v>
      </c>
      <c r="I70" s="275">
        <v>0</v>
      </c>
      <c r="J70" s="235">
        <v>0</v>
      </c>
      <c r="K70" s="236">
        <v>0</v>
      </c>
      <c r="L70" s="276">
        <v>0</v>
      </c>
      <c r="M70" s="276">
        <v>0</v>
      </c>
      <c r="N70" s="276">
        <v>0</v>
      </c>
      <c r="O70" s="235">
        <v>0</v>
      </c>
      <c r="P70" s="236">
        <v>0</v>
      </c>
      <c r="Q70" s="37">
        <v>1</v>
      </c>
      <c r="R70" s="37">
        <v>1</v>
      </c>
      <c r="S70" s="37">
        <v>1</v>
      </c>
      <c r="T70" s="196">
        <v>1</v>
      </c>
      <c r="U70" s="36">
        <v>1</v>
      </c>
      <c r="V70" s="37">
        <v>1</v>
      </c>
      <c r="W70" s="37">
        <v>1</v>
      </c>
      <c r="X70" s="37">
        <v>1</v>
      </c>
      <c r="Y70" s="196">
        <v>1</v>
      </c>
      <c r="Z70" s="36">
        <v>1</v>
      </c>
      <c r="AA70" s="37">
        <v>1</v>
      </c>
      <c r="AB70" s="37">
        <v>1</v>
      </c>
      <c r="AC70" s="37">
        <v>1</v>
      </c>
      <c r="AD70" s="196">
        <v>1</v>
      </c>
      <c r="AE70" s="36">
        <v>1</v>
      </c>
      <c r="AF70" s="37">
        <v>1</v>
      </c>
      <c r="AG70" s="37">
        <v>1</v>
      </c>
      <c r="AH70" s="37">
        <v>1</v>
      </c>
      <c r="AI70" s="196">
        <v>1</v>
      </c>
      <c r="AJ70" s="36">
        <v>1</v>
      </c>
      <c r="AK70" s="37">
        <v>1</v>
      </c>
      <c r="AL70" s="37">
        <v>1</v>
      </c>
      <c r="AM70" s="37">
        <v>1</v>
      </c>
      <c r="AN70" s="196">
        <v>1</v>
      </c>
      <c r="AO70" s="37">
        <v>1</v>
      </c>
      <c r="AP70" s="37"/>
      <c r="AQ70" s="37"/>
      <c r="AR70" s="37"/>
      <c r="AS70" s="196">
        <v>1</v>
      </c>
    </row>
    <row r="71" spans="3:50" ht="15" customHeight="1">
      <c r="C71" s="485"/>
      <c r="D71" s="131" t="s">
        <v>415</v>
      </c>
      <c r="E71" s="38"/>
      <c r="F71" s="38">
        <v>0</v>
      </c>
      <c r="G71" s="39">
        <v>0</v>
      </c>
      <c r="H71" s="39">
        <v>0</v>
      </c>
      <c r="I71" s="39">
        <v>0</v>
      </c>
      <c r="J71" s="40">
        <v>0</v>
      </c>
      <c r="K71" s="38">
        <v>0</v>
      </c>
      <c r="L71" s="39">
        <v>0</v>
      </c>
      <c r="M71" s="39">
        <v>0</v>
      </c>
      <c r="N71" s="39">
        <v>0</v>
      </c>
      <c r="O71" s="40">
        <v>0</v>
      </c>
      <c r="P71" s="38">
        <v>0</v>
      </c>
      <c r="Q71" s="176">
        <v>10</v>
      </c>
      <c r="R71" s="176">
        <v>12</v>
      </c>
      <c r="S71" s="176">
        <v>12</v>
      </c>
      <c r="T71" s="177">
        <v>34</v>
      </c>
      <c r="U71" s="175">
        <v>13</v>
      </c>
      <c r="V71" s="176">
        <v>13</v>
      </c>
      <c r="W71" s="176">
        <v>15</v>
      </c>
      <c r="X71" s="176">
        <v>15</v>
      </c>
      <c r="Y71" s="177">
        <v>55</v>
      </c>
      <c r="Z71" s="175">
        <v>16</v>
      </c>
      <c r="AA71" s="176">
        <v>15</v>
      </c>
      <c r="AB71" s="176">
        <v>17</v>
      </c>
      <c r="AC71" s="176">
        <v>18</v>
      </c>
      <c r="AD71" s="177">
        <v>66</v>
      </c>
      <c r="AE71" s="175">
        <v>18</v>
      </c>
      <c r="AF71" s="176">
        <v>17</v>
      </c>
      <c r="AG71" s="176">
        <v>19</v>
      </c>
      <c r="AH71" s="176">
        <v>20</v>
      </c>
      <c r="AI71" s="177">
        <v>73</v>
      </c>
      <c r="AJ71" s="175">
        <v>21</v>
      </c>
      <c r="AK71" s="176">
        <v>20</v>
      </c>
      <c r="AL71" s="176">
        <v>21</v>
      </c>
      <c r="AM71" s="176">
        <v>22</v>
      </c>
      <c r="AN71" s="177">
        <v>85</v>
      </c>
      <c r="AO71" s="176">
        <v>23</v>
      </c>
      <c r="AP71" s="176"/>
      <c r="AQ71" s="176"/>
      <c r="AR71" s="176"/>
      <c r="AS71" s="177">
        <v>23</v>
      </c>
    </row>
    <row r="72" spans="3:50" ht="5.25" customHeight="1">
      <c r="C72" s="8"/>
      <c r="D72" s="10"/>
      <c r="E72" s="61"/>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4"/>
      <c r="AF72" s="13"/>
      <c r="AG72" s="13"/>
      <c r="AH72" s="13"/>
      <c r="AI72" s="13"/>
      <c r="AJ72" s="14"/>
      <c r="AK72" s="13"/>
      <c r="AL72" s="13"/>
      <c r="AM72" s="13"/>
      <c r="AN72" s="13"/>
      <c r="AO72" s="13"/>
      <c r="AP72" s="13"/>
      <c r="AQ72" s="13"/>
      <c r="AR72" s="13"/>
      <c r="AS72" s="13"/>
    </row>
    <row r="73" spans="3:50" ht="15" customHeight="1">
      <c r="C73" s="484" t="s">
        <v>22</v>
      </c>
      <c r="D73" s="128" t="s">
        <v>411</v>
      </c>
      <c r="E73" s="64"/>
      <c r="F73" s="15">
        <v>0</v>
      </c>
      <c r="G73" s="16">
        <v>0</v>
      </c>
      <c r="H73" s="16">
        <v>0</v>
      </c>
      <c r="I73" s="16">
        <v>0</v>
      </c>
      <c r="J73" s="17">
        <v>0</v>
      </c>
      <c r="K73" s="15">
        <v>0</v>
      </c>
      <c r="L73" s="16">
        <v>0</v>
      </c>
      <c r="M73" s="16">
        <v>0</v>
      </c>
      <c r="N73" s="16">
        <v>0</v>
      </c>
      <c r="O73" s="17">
        <v>0</v>
      </c>
      <c r="P73" s="15">
        <v>0</v>
      </c>
      <c r="Q73" s="16">
        <v>0</v>
      </c>
      <c r="R73" s="16">
        <v>0</v>
      </c>
      <c r="S73" s="16">
        <v>0</v>
      </c>
      <c r="T73" s="17">
        <v>0</v>
      </c>
      <c r="U73" s="15">
        <v>0</v>
      </c>
      <c r="V73" s="16">
        <v>0</v>
      </c>
      <c r="W73" s="16">
        <v>0</v>
      </c>
      <c r="X73" s="16">
        <v>0</v>
      </c>
      <c r="Y73" s="17">
        <v>0</v>
      </c>
      <c r="Z73" s="30">
        <v>443</v>
      </c>
      <c r="AA73" s="28">
        <v>437</v>
      </c>
      <c r="AB73" s="28">
        <v>448</v>
      </c>
      <c r="AC73" s="28">
        <v>413</v>
      </c>
      <c r="AD73" s="29">
        <v>1741</v>
      </c>
      <c r="AE73" s="28">
        <v>341</v>
      </c>
      <c r="AF73" s="28">
        <v>429</v>
      </c>
      <c r="AG73" s="28">
        <v>381</v>
      </c>
      <c r="AH73" s="103">
        <v>421</v>
      </c>
      <c r="AI73" s="29">
        <v>1573</v>
      </c>
      <c r="AJ73" s="28">
        <v>424</v>
      </c>
      <c r="AK73" s="28">
        <v>393</v>
      </c>
      <c r="AL73" s="28">
        <v>374</v>
      </c>
      <c r="AM73" s="28">
        <v>356</v>
      </c>
      <c r="AN73" s="29">
        <v>1547</v>
      </c>
      <c r="AO73" s="28">
        <v>374</v>
      </c>
      <c r="AP73" s="28"/>
      <c r="AQ73" s="28"/>
      <c r="AR73" s="28"/>
      <c r="AS73" s="29">
        <v>374</v>
      </c>
    </row>
    <row r="74" spans="3:50" ht="15" customHeight="1">
      <c r="C74" s="484"/>
      <c r="D74" s="129" t="s">
        <v>412</v>
      </c>
      <c r="E74" s="31"/>
      <c r="F74" s="18">
        <v>0</v>
      </c>
      <c r="G74" s="13">
        <v>0</v>
      </c>
      <c r="H74" s="13">
        <v>0</v>
      </c>
      <c r="I74" s="13">
        <v>0</v>
      </c>
      <c r="J74" s="19">
        <v>0</v>
      </c>
      <c r="K74" s="18">
        <v>0</v>
      </c>
      <c r="L74" s="13">
        <v>0</v>
      </c>
      <c r="M74" s="13">
        <v>0</v>
      </c>
      <c r="N74" s="13">
        <v>0</v>
      </c>
      <c r="O74" s="19">
        <v>0</v>
      </c>
      <c r="P74" s="18">
        <v>0</v>
      </c>
      <c r="Q74" s="13">
        <v>0</v>
      </c>
      <c r="R74" s="13">
        <v>0</v>
      </c>
      <c r="S74" s="13">
        <v>0</v>
      </c>
      <c r="T74" s="19">
        <v>0</v>
      </c>
      <c r="U74" s="18">
        <v>0</v>
      </c>
      <c r="V74" s="13">
        <v>0</v>
      </c>
      <c r="W74" s="13">
        <v>0</v>
      </c>
      <c r="X74" s="13">
        <v>0</v>
      </c>
      <c r="Y74" s="19">
        <v>0</v>
      </c>
      <c r="Z74" s="18">
        <v>0</v>
      </c>
      <c r="AA74" s="32">
        <f>+AA75/Z73</f>
        <v>2.9345372460496615E-2</v>
      </c>
      <c r="AB74" s="32">
        <f>+AB75/AA73</f>
        <v>3.4324942791762014E-2</v>
      </c>
      <c r="AC74" s="32">
        <f>+AC75/AB73</f>
        <v>3.7946428571428568E-2</v>
      </c>
      <c r="AD74" s="33">
        <f>+AD75/SUM(Z73:AB73)</f>
        <v>3.3885542168674697E-2</v>
      </c>
      <c r="AE74" s="32">
        <f>+AE75/AC73</f>
        <v>1.6949152542372881E-2</v>
      </c>
      <c r="AF74" s="32">
        <f>+AF75/AE73</f>
        <v>2.932551319648094E-2</v>
      </c>
      <c r="AG74" s="32">
        <f>+AG75/AF73</f>
        <v>3.2634032634032632E-2</v>
      </c>
      <c r="AH74" s="32">
        <f>+AH75/AG73</f>
        <v>3.937007874015748E-2</v>
      </c>
      <c r="AI74" s="33">
        <f>+AI75/SUM(AC73,AE73,AF73,AG73)</f>
        <v>2.877237851662404E-2</v>
      </c>
      <c r="AJ74" s="31">
        <f>+AJ75/AH73</f>
        <v>3.0878859857482184E-2</v>
      </c>
      <c r="AK74" s="32">
        <f>+AK75/AJ73</f>
        <v>2.8301886792452831E-2</v>
      </c>
      <c r="AL74" s="32">
        <f>+AL75/AK73</f>
        <v>3.5623409669211195E-2</v>
      </c>
      <c r="AM74" s="32">
        <f>+AM75/AL73</f>
        <v>3.7433155080213901E-2</v>
      </c>
      <c r="AN74" s="33">
        <f>+AN75/SUM(AH73,AJ73,AK73,AL73)</f>
        <v>3.2258064516129031E-2</v>
      </c>
      <c r="AO74" s="32">
        <f>+AO75/AM73</f>
        <v>3.3707865168539325E-2</v>
      </c>
      <c r="AP74" s="32"/>
      <c r="AQ74" s="32"/>
      <c r="AR74" s="32"/>
      <c r="AS74" s="33">
        <f>AO74</f>
        <v>3.3707865168539325E-2</v>
      </c>
    </row>
    <row r="75" spans="3:50" s="2" customFormat="1" ht="15" customHeight="1">
      <c r="C75" s="484"/>
      <c r="D75" s="130" t="s">
        <v>413</v>
      </c>
      <c r="E75" s="34"/>
      <c r="F75" s="34">
        <v>0</v>
      </c>
      <c r="G75" s="55">
        <v>0</v>
      </c>
      <c r="H75" s="55">
        <v>0</v>
      </c>
      <c r="I75" s="55">
        <v>0</v>
      </c>
      <c r="J75" s="35">
        <v>0</v>
      </c>
      <c r="K75" s="34">
        <v>0</v>
      </c>
      <c r="L75" s="55">
        <v>0</v>
      </c>
      <c r="M75" s="55">
        <v>0</v>
      </c>
      <c r="N75" s="55">
        <v>0</v>
      </c>
      <c r="O75" s="35">
        <v>0</v>
      </c>
      <c r="P75" s="34">
        <v>0</v>
      </c>
      <c r="Q75" s="55">
        <v>0</v>
      </c>
      <c r="R75" s="55">
        <v>0</v>
      </c>
      <c r="S75" s="55">
        <v>0</v>
      </c>
      <c r="T75" s="35">
        <v>0</v>
      </c>
      <c r="U75" s="34">
        <v>0</v>
      </c>
      <c r="V75" s="55">
        <v>0</v>
      </c>
      <c r="W75" s="55">
        <v>0</v>
      </c>
      <c r="X75" s="55">
        <v>0</v>
      </c>
      <c r="Y75" s="35">
        <v>0</v>
      </c>
      <c r="Z75" s="34">
        <v>0</v>
      </c>
      <c r="AA75" s="179">
        <v>13</v>
      </c>
      <c r="AB75" s="179">
        <v>15</v>
      </c>
      <c r="AC75" s="179">
        <v>17</v>
      </c>
      <c r="AD75" s="180">
        <v>45</v>
      </c>
      <c r="AE75" s="145">
        <v>7</v>
      </c>
      <c r="AF75" s="179">
        <v>10</v>
      </c>
      <c r="AG75" s="179">
        <v>14</v>
      </c>
      <c r="AH75" s="179">
        <v>15</v>
      </c>
      <c r="AI75" s="180">
        <v>45</v>
      </c>
      <c r="AJ75" s="145">
        <v>13</v>
      </c>
      <c r="AK75" s="179">
        <v>12</v>
      </c>
      <c r="AL75" s="179">
        <v>14</v>
      </c>
      <c r="AM75" s="179">
        <v>14</v>
      </c>
      <c r="AN75" s="180">
        <v>52</v>
      </c>
      <c r="AO75" s="179">
        <v>12</v>
      </c>
      <c r="AP75" s="179"/>
      <c r="AQ75" s="179"/>
      <c r="AR75" s="179"/>
      <c r="AS75" s="180">
        <v>12</v>
      </c>
      <c r="AT75" s="1"/>
      <c r="AU75" s="1"/>
      <c r="AV75" s="1"/>
      <c r="AW75" s="1"/>
      <c r="AX75" s="1"/>
    </row>
    <row r="76" spans="3:50" ht="15" customHeight="1">
      <c r="C76" s="484"/>
      <c r="D76" s="129" t="s">
        <v>414</v>
      </c>
      <c r="E76" s="42"/>
      <c r="F76" s="236">
        <v>0</v>
      </c>
      <c r="G76" s="275">
        <v>0</v>
      </c>
      <c r="H76" s="275">
        <v>0</v>
      </c>
      <c r="I76" s="275">
        <v>0</v>
      </c>
      <c r="J76" s="235">
        <v>0</v>
      </c>
      <c r="K76" s="236">
        <v>0</v>
      </c>
      <c r="L76" s="275">
        <v>0</v>
      </c>
      <c r="M76" s="275">
        <v>0</v>
      </c>
      <c r="N76" s="275">
        <v>0</v>
      </c>
      <c r="O76" s="235">
        <v>0</v>
      </c>
      <c r="P76" s="236">
        <v>0</v>
      </c>
      <c r="Q76" s="275">
        <v>0</v>
      </c>
      <c r="R76" s="275">
        <v>0</v>
      </c>
      <c r="S76" s="275">
        <v>0</v>
      </c>
      <c r="T76" s="235">
        <v>0</v>
      </c>
      <c r="U76" s="236">
        <v>0</v>
      </c>
      <c r="V76" s="275">
        <v>0</v>
      </c>
      <c r="W76" s="275">
        <v>0</v>
      </c>
      <c r="X76" s="275">
        <v>0</v>
      </c>
      <c r="Y76" s="235">
        <v>0</v>
      </c>
      <c r="Z76" s="236">
        <v>0</v>
      </c>
      <c r="AA76" s="37">
        <v>1</v>
      </c>
      <c r="AB76" s="37">
        <v>1</v>
      </c>
      <c r="AC76" s="37">
        <v>1</v>
      </c>
      <c r="AD76" s="196">
        <v>1</v>
      </c>
      <c r="AE76" s="37">
        <v>1</v>
      </c>
      <c r="AF76" s="37">
        <v>1</v>
      </c>
      <c r="AG76" s="37">
        <v>1</v>
      </c>
      <c r="AH76" s="37">
        <v>1</v>
      </c>
      <c r="AI76" s="196">
        <v>1</v>
      </c>
      <c r="AJ76" s="37">
        <v>1</v>
      </c>
      <c r="AK76" s="37">
        <v>1</v>
      </c>
      <c r="AL76" s="37">
        <v>1</v>
      </c>
      <c r="AM76" s="37">
        <v>1</v>
      </c>
      <c r="AN76" s="196">
        <v>1</v>
      </c>
      <c r="AO76" s="37">
        <v>1</v>
      </c>
      <c r="AP76" s="37"/>
      <c r="AQ76" s="37"/>
      <c r="AR76" s="37"/>
      <c r="AS76" s="196">
        <v>1</v>
      </c>
    </row>
    <row r="77" spans="3:50" ht="15" customHeight="1">
      <c r="C77" s="485"/>
      <c r="D77" s="131" t="s">
        <v>415</v>
      </c>
      <c r="E77" s="38"/>
      <c r="F77" s="38">
        <v>0</v>
      </c>
      <c r="G77" s="39">
        <v>0</v>
      </c>
      <c r="H77" s="39">
        <v>0</v>
      </c>
      <c r="I77" s="39">
        <v>0</v>
      </c>
      <c r="J77" s="40">
        <v>0</v>
      </c>
      <c r="K77" s="38">
        <v>0</v>
      </c>
      <c r="L77" s="39">
        <v>0</v>
      </c>
      <c r="M77" s="39">
        <v>0</v>
      </c>
      <c r="N77" s="39">
        <v>0</v>
      </c>
      <c r="O77" s="40">
        <v>0</v>
      </c>
      <c r="P77" s="38">
        <v>0</v>
      </c>
      <c r="Q77" s="39">
        <v>0</v>
      </c>
      <c r="R77" s="39">
        <v>0</v>
      </c>
      <c r="S77" s="39">
        <v>0</v>
      </c>
      <c r="T77" s="40">
        <v>0</v>
      </c>
      <c r="U77" s="38">
        <v>0</v>
      </c>
      <c r="V77" s="39">
        <v>0</v>
      </c>
      <c r="W77" s="39">
        <v>0</v>
      </c>
      <c r="X77" s="39">
        <v>0</v>
      </c>
      <c r="Y77" s="40">
        <v>0</v>
      </c>
      <c r="Z77" s="38">
        <v>0</v>
      </c>
      <c r="AA77" s="176">
        <v>13</v>
      </c>
      <c r="AB77" s="176">
        <v>15</v>
      </c>
      <c r="AC77" s="176">
        <v>17</v>
      </c>
      <c r="AD77" s="177">
        <v>45</v>
      </c>
      <c r="AE77" s="176">
        <v>7</v>
      </c>
      <c r="AF77" s="176">
        <v>10</v>
      </c>
      <c r="AG77" s="176">
        <v>14</v>
      </c>
      <c r="AH77" s="176">
        <v>15</v>
      </c>
      <c r="AI77" s="177">
        <v>45</v>
      </c>
      <c r="AJ77" s="176">
        <v>13</v>
      </c>
      <c r="AK77" s="176">
        <v>12</v>
      </c>
      <c r="AL77" s="176">
        <v>14</v>
      </c>
      <c r="AM77" s="176">
        <v>14</v>
      </c>
      <c r="AN77" s="177">
        <v>52</v>
      </c>
      <c r="AO77" s="176">
        <v>12</v>
      </c>
      <c r="AP77" s="176"/>
      <c r="AQ77" s="176"/>
      <c r="AR77" s="176"/>
      <c r="AS77" s="177">
        <v>12</v>
      </c>
    </row>
    <row r="78" spans="3:50" ht="5.25" customHeight="1">
      <c r="C78" s="8"/>
      <c r="D78" s="10"/>
      <c r="E78" s="61"/>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4"/>
      <c r="AF78" s="13"/>
      <c r="AG78" s="13"/>
      <c r="AH78" s="13"/>
      <c r="AI78" s="13"/>
      <c r="AJ78" s="14"/>
      <c r="AK78" s="13"/>
      <c r="AL78" s="13"/>
      <c r="AM78" s="13"/>
      <c r="AN78" s="13"/>
      <c r="AO78" s="13"/>
      <c r="AP78" s="13"/>
      <c r="AQ78" s="13"/>
      <c r="AR78" s="13"/>
      <c r="AS78" s="13"/>
    </row>
    <row r="79" spans="3:50" ht="15" customHeight="1">
      <c r="C79" s="484" t="s">
        <v>23</v>
      </c>
      <c r="D79" s="128" t="s">
        <v>533</v>
      </c>
      <c r="E79" s="64"/>
      <c r="F79" s="15">
        <v>0</v>
      </c>
      <c r="G79" s="16">
        <v>0</v>
      </c>
      <c r="H79" s="16">
        <v>0</v>
      </c>
      <c r="I79" s="16">
        <v>0</v>
      </c>
      <c r="J79" s="17">
        <v>0</v>
      </c>
      <c r="K79" s="15">
        <v>0</v>
      </c>
      <c r="L79" s="28">
        <v>20</v>
      </c>
      <c r="M79" s="28">
        <v>53</v>
      </c>
      <c r="N79" s="28">
        <v>64</v>
      </c>
      <c r="O79" s="29">
        <v>137</v>
      </c>
      <c r="P79" s="30">
        <v>72</v>
      </c>
      <c r="Q79" s="28">
        <v>89</v>
      </c>
      <c r="R79" s="28">
        <v>101</v>
      </c>
      <c r="S79" s="28">
        <v>118</v>
      </c>
      <c r="T79" s="29">
        <v>380</v>
      </c>
      <c r="U79" s="30">
        <v>146</v>
      </c>
      <c r="V79" s="28">
        <v>159</v>
      </c>
      <c r="W79" s="28">
        <v>180</v>
      </c>
      <c r="X79" s="28">
        <v>195</v>
      </c>
      <c r="Y79" s="29">
        <v>680</v>
      </c>
      <c r="Z79" s="30">
        <v>222</v>
      </c>
      <c r="AA79" s="28">
        <v>260</v>
      </c>
      <c r="AB79" s="28">
        <v>283</v>
      </c>
      <c r="AC79" s="28">
        <v>299</v>
      </c>
      <c r="AD79" s="29">
        <v>1063</v>
      </c>
      <c r="AE79" s="30">
        <v>309</v>
      </c>
      <c r="AF79" s="62">
        <v>320</v>
      </c>
      <c r="AG79" s="62">
        <v>332</v>
      </c>
      <c r="AH79" s="103">
        <v>355</v>
      </c>
      <c r="AI79" s="29">
        <v>1315</v>
      </c>
      <c r="AJ79" s="30">
        <v>293</v>
      </c>
      <c r="AK79" s="103">
        <v>364</v>
      </c>
      <c r="AL79" s="62">
        <v>357</v>
      </c>
      <c r="AM79" s="62">
        <v>384</v>
      </c>
      <c r="AN79" s="29">
        <v>1397</v>
      </c>
      <c r="AO79" s="416" t="s">
        <v>420</v>
      </c>
      <c r="AP79" s="416"/>
      <c r="AQ79" s="416"/>
      <c r="AR79" s="416"/>
      <c r="AS79" s="417" t="s">
        <v>420</v>
      </c>
    </row>
    <row r="80" spans="3:50" ht="15" customHeight="1">
      <c r="C80" s="484"/>
      <c r="D80" s="129" t="s">
        <v>412</v>
      </c>
      <c r="E80" s="31"/>
      <c r="F80" s="18">
        <v>0</v>
      </c>
      <c r="G80" s="13">
        <v>0</v>
      </c>
      <c r="H80" s="13">
        <v>0</v>
      </c>
      <c r="I80" s="13">
        <v>0</v>
      </c>
      <c r="J80" s="19">
        <v>0</v>
      </c>
      <c r="K80" s="18">
        <v>0</v>
      </c>
      <c r="L80" s="13">
        <v>0</v>
      </c>
      <c r="M80" s="32">
        <f>+M81/L79</f>
        <v>0.05</v>
      </c>
      <c r="N80" s="32">
        <f>+N81/M79</f>
        <v>3.7735849056603772E-2</v>
      </c>
      <c r="O80" s="33">
        <f>+O81/SUM(L79:M79)</f>
        <v>4.1095890410958902E-2</v>
      </c>
      <c r="P80" s="31">
        <f>+P81/N79</f>
        <v>4.6875E-2</v>
      </c>
      <c r="Q80" s="32">
        <f>+Q81/P79</f>
        <v>4.1666666666666664E-2</v>
      </c>
      <c r="R80" s="32">
        <f>+R81/Q79</f>
        <v>3.3707865168539325E-2</v>
      </c>
      <c r="S80" s="32">
        <f>+S81/R79</f>
        <v>4.9504950495049507E-2</v>
      </c>
      <c r="T80" s="33">
        <f>+T81/SUM(N79,P79:R79)</f>
        <v>3.9877300613496931E-2</v>
      </c>
      <c r="U80" s="31">
        <f>+U81/S79</f>
        <v>4.2372881355932202E-2</v>
      </c>
      <c r="V80" s="32">
        <f>+V81/U79</f>
        <v>4.1095890410958902E-2</v>
      </c>
      <c r="W80" s="32">
        <f>+W81/V79</f>
        <v>3.7735849056603772E-2</v>
      </c>
      <c r="X80" s="32">
        <f>+X81/W79</f>
        <v>3.888888888888889E-2</v>
      </c>
      <c r="Y80" s="33">
        <f>+Y81/SUM(S79,U79:W79)</f>
        <v>4.1459369817578771E-2</v>
      </c>
      <c r="Z80" s="31">
        <f>+Z81/X79</f>
        <v>4.1025641025641026E-2</v>
      </c>
      <c r="AA80" s="32">
        <f>+AA81/Z79</f>
        <v>4.0540540540540543E-2</v>
      </c>
      <c r="AB80" s="32">
        <f>+AB81/AA79</f>
        <v>4.230769230769231E-2</v>
      </c>
      <c r="AC80" s="32">
        <f>+AC81/AB79</f>
        <v>4.2402826855123678E-2</v>
      </c>
      <c r="AD80" s="33">
        <f>+AD81/SUM(X79,Z79:AB79)</f>
        <v>4.1666666666666664E-2</v>
      </c>
      <c r="AE80" s="31">
        <f>+AE81/AC79</f>
        <v>4.0133779264214048E-2</v>
      </c>
      <c r="AF80" s="32">
        <f>+AF81/AE79</f>
        <v>4.2071197411003236E-2</v>
      </c>
      <c r="AG80" s="32">
        <f>+AG81/AF79</f>
        <v>4.3749999999999997E-2</v>
      </c>
      <c r="AH80" s="32">
        <f>+AH81/AG79</f>
        <v>3.9156626506024098E-2</v>
      </c>
      <c r="AI80" s="33">
        <f>+AI81/SUM(AC79,AE79,AF79,AG79)</f>
        <v>4.1269841269841269E-2</v>
      </c>
      <c r="AJ80" s="31">
        <f>+AJ81/AH79</f>
        <v>4.2253521126760563E-2</v>
      </c>
      <c r="AK80" s="32">
        <f>+AK81/AJ79</f>
        <v>4.0955631399317405E-2</v>
      </c>
      <c r="AL80" s="32">
        <f>+AL81/AK79</f>
        <v>4.1208791208791208E-2</v>
      </c>
      <c r="AM80" s="32">
        <f>+AM81/AL79</f>
        <v>3.9215686274509803E-2</v>
      </c>
      <c r="AN80" s="33">
        <f>+AN81/SUM(AH79,AJ79,AK79,AL79)</f>
        <v>4.1636230825420013E-2</v>
      </c>
      <c r="AO80" s="32">
        <f>+AO81/AM79</f>
        <v>4.1666666666666664E-2</v>
      </c>
      <c r="AP80" s="32"/>
      <c r="AQ80" s="32"/>
      <c r="AR80" s="32"/>
      <c r="AS80" s="33">
        <f>AO80</f>
        <v>4.1666666666666664E-2</v>
      </c>
    </row>
    <row r="81" spans="3:50" s="2" customFormat="1" ht="15" customHeight="1">
      <c r="C81" s="484"/>
      <c r="D81" s="130" t="s">
        <v>413</v>
      </c>
      <c r="E81" s="34"/>
      <c r="F81" s="34">
        <v>0</v>
      </c>
      <c r="G81" s="55">
        <v>0</v>
      </c>
      <c r="H81" s="55">
        <v>0</v>
      </c>
      <c r="I81" s="55">
        <v>0</v>
      </c>
      <c r="J81" s="35">
        <v>0</v>
      </c>
      <c r="K81" s="34">
        <v>0</v>
      </c>
      <c r="L81" s="55">
        <v>0</v>
      </c>
      <c r="M81" s="179">
        <v>1</v>
      </c>
      <c r="N81" s="179">
        <v>2</v>
      </c>
      <c r="O81" s="180">
        <v>3</v>
      </c>
      <c r="P81" s="178">
        <v>3</v>
      </c>
      <c r="Q81" s="179">
        <v>3</v>
      </c>
      <c r="R81" s="179">
        <v>3</v>
      </c>
      <c r="S81" s="179">
        <v>5</v>
      </c>
      <c r="T81" s="180">
        <v>13</v>
      </c>
      <c r="U81" s="178">
        <v>5</v>
      </c>
      <c r="V81" s="179">
        <v>6</v>
      </c>
      <c r="W81" s="179">
        <v>6</v>
      </c>
      <c r="X81" s="179">
        <v>7</v>
      </c>
      <c r="Y81" s="180">
        <v>25</v>
      </c>
      <c r="Z81" s="178">
        <v>8</v>
      </c>
      <c r="AA81" s="179">
        <v>9</v>
      </c>
      <c r="AB81" s="179">
        <v>11</v>
      </c>
      <c r="AC81" s="179">
        <v>12</v>
      </c>
      <c r="AD81" s="180">
        <v>40</v>
      </c>
      <c r="AE81" s="178">
        <v>12</v>
      </c>
      <c r="AF81" s="179">
        <v>13</v>
      </c>
      <c r="AG81" s="179">
        <v>14</v>
      </c>
      <c r="AH81" s="179">
        <v>13</v>
      </c>
      <c r="AI81" s="180">
        <v>52</v>
      </c>
      <c r="AJ81" s="178">
        <v>15</v>
      </c>
      <c r="AK81" s="179">
        <v>12</v>
      </c>
      <c r="AL81" s="179">
        <v>15</v>
      </c>
      <c r="AM81" s="179">
        <v>14</v>
      </c>
      <c r="AN81" s="180">
        <v>57</v>
      </c>
      <c r="AO81" s="179">
        <v>16</v>
      </c>
      <c r="AP81" s="179"/>
      <c r="AQ81" s="179"/>
      <c r="AR81" s="179"/>
      <c r="AS81" s="180">
        <v>16</v>
      </c>
      <c r="AT81" s="1"/>
      <c r="AU81" s="1"/>
      <c r="AV81" s="1"/>
      <c r="AW81" s="1"/>
      <c r="AX81" s="1"/>
    </row>
    <row r="82" spans="3:50" ht="15" customHeight="1">
      <c r="C82" s="484"/>
      <c r="D82" s="129" t="s">
        <v>414</v>
      </c>
      <c r="E82" s="42"/>
      <c r="F82" s="236">
        <v>0</v>
      </c>
      <c r="G82" s="275">
        <v>0</v>
      </c>
      <c r="H82" s="275">
        <v>0</v>
      </c>
      <c r="I82" s="275">
        <v>0</v>
      </c>
      <c r="J82" s="235">
        <v>0</v>
      </c>
      <c r="K82" s="236">
        <v>0</v>
      </c>
      <c r="L82" s="275">
        <v>0</v>
      </c>
      <c r="M82" s="37">
        <v>0.82420000000000004</v>
      </c>
      <c r="N82" s="37">
        <v>0.82420000000000004</v>
      </c>
      <c r="O82" s="196">
        <v>0.82420000000000004</v>
      </c>
      <c r="P82" s="36">
        <v>0.82420000000000004</v>
      </c>
      <c r="Q82" s="37">
        <v>0.82420000000000004</v>
      </c>
      <c r="R82" s="37">
        <v>0.82420000000000004</v>
      </c>
      <c r="S82" s="37">
        <v>0.82420000000000004</v>
      </c>
      <c r="T82" s="196">
        <v>0.82420000000000004</v>
      </c>
      <c r="U82" s="36">
        <v>0.82420000000000004</v>
      </c>
      <c r="V82" s="37">
        <v>0.82420000000000004</v>
      </c>
      <c r="W82" s="37">
        <v>0.82420000000000004</v>
      </c>
      <c r="X82" s="37">
        <v>0.82420000000000004</v>
      </c>
      <c r="Y82" s="196">
        <v>0.82420000000000004</v>
      </c>
      <c r="Z82" s="36">
        <v>0.82420000000000004</v>
      </c>
      <c r="AA82" s="37">
        <v>0.82420000000000004</v>
      </c>
      <c r="AB82" s="37">
        <v>0.82420000000000004</v>
      </c>
      <c r="AC82" s="37">
        <v>0.82420000000000004</v>
      </c>
      <c r="AD82" s="196">
        <v>0.82420000000000004</v>
      </c>
      <c r="AE82" s="36">
        <v>0.82420000000000004</v>
      </c>
      <c r="AF82" s="37">
        <v>0.82420000000000004</v>
      </c>
      <c r="AG82" s="37">
        <v>0.82420000000000004</v>
      </c>
      <c r="AH82" s="37">
        <v>0.82420000000000004</v>
      </c>
      <c r="AI82" s="196">
        <v>0.82420000000000004</v>
      </c>
      <c r="AJ82" s="36">
        <v>0.82420000000000004</v>
      </c>
      <c r="AK82" s="37">
        <v>0.82420000000000004</v>
      </c>
      <c r="AL82" s="37">
        <v>0.82420000000000004</v>
      </c>
      <c r="AM82" s="37">
        <v>0.82420000000000004</v>
      </c>
      <c r="AN82" s="196">
        <v>0.82420000000000004</v>
      </c>
      <c r="AO82" s="37">
        <v>0.82420000000000004</v>
      </c>
      <c r="AP82" s="37"/>
      <c r="AQ82" s="37"/>
      <c r="AR82" s="37"/>
      <c r="AS82" s="196">
        <v>0.82420000000000004</v>
      </c>
    </row>
    <row r="83" spans="3:50" ht="15" customHeight="1">
      <c r="C83" s="485"/>
      <c r="D83" s="131" t="s">
        <v>415</v>
      </c>
      <c r="E83" s="38"/>
      <c r="F83" s="38">
        <v>0</v>
      </c>
      <c r="G83" s="39">
        <v>0</v>
      </c>
      <c r="H83" s="39">
        <v>0</v>
      </c>
      <c r="I83" s="39">
        <v>0</v>
      </c>
      <c r="J83" s="40">
        <v>0</v>
      </c>
      <c r="K83" s="38">
        <v>0</v>
      </c>
      <c r="L83" s="39">
        <v>0</v>
      </c>
      <c r="M83" s="176">
        <v>1</v>
      </c>
      <c r="N83" s="176">
        <v>2</v>
      </c>
      <c r="O83" s="177">
        <v>2</v>
      </c>
      <c r="P83" s="175">
        <v>2</v>
      </c>
      <c r="Q83" s="176">
        <v>2</v>
      </c>
      <c r="R83" s="176">
        <v>2</v>
      </c>
      <c r="S83" s="176">
        <v>4</v>
      </c>
      <c r="T83" s="177">
        <v>11</v>
      </c>
      <c r="U83" s="175">
        <v>4</v>
      </c>
      <c r="V83" s="176">
        <v>5</v>
      </c>
      <c r="W83" s="176">
        <v>5</v>
      </c>
      <c r="X83" s="176">
        <v>6</v>
      </c>
      <c r="Y83" s="177">
        <v>20</v>
      </c>
      <c r="Z83" s="175">
        <v>7</v>
      </c>
      <c r="AA83" s="176">
        <v>8</v>
      </c>
      <c r="AB83" s="176">
        <v>9</v>
      </c>
      <c r="AC83" s="176">
        <v>10</v>
      </c>
      <c r="AD83" s="177">
        <v>33</v>
      </c>
      <c r="AE83" s="175">
        <v>10</v>
      </c>
      <c r="AF83" s="176">
        <v>10</v>
      </c>
      <c r="AG83" s="176">
        <v>11</v>
      </c>
      <c r="AH83" s="176">
        <v>11</v>
      </c>
      <c r="AI83" s="177">
        <v>43</v>
      </c>
      <c r="AJ83" s="175">
        <v>13</v>
      </c>
      <c r="AK83" s="176">
        <v>10</v>
      </c>
      <c r="AL83" s="176">
        <v>12</v>
      </c>
      <c r="AM83" s="176">
        <v>12</v>
      </c>
      <c r="AN83" s="177">
        <v>47</v>
      </c>
      <c r="AO83" s="176">
        <v>13</v>
      </c>
      <c r="AP83" s="176"/>
      <c r="AQ83" s="176"/>
      <c r="AR83" s="176"/>
      <c r="AS83" s="177">
        <v>13</v>
      </c>
    </row>
    <row r="84" spans="3:50" ht="5.25" customHeight="1">
      <c r="C84" s="8"/>
      <c r="D84" s="10"/>
      <c r="E84" s="61"/>
      <c r="F84" s="13"/>
      <c r="G84" s="13"/>
      <c r="H84" s="13"/>
      <c r="I84" s="13"/>
      <c r="J84" s="13"/>
      <c r="K84" s="13"/>
      <c r="L84" s="13"/>
      <c r="M84" s="13"/>
      <c r="N84" s="13"/>
      <c r="O84" s="13"/>
      <c r="P84" s="102"/>
      <c r="Q84" s="13"/>
      <c r="R84" s="13"/>
      <c r="S84" s="13"/>
      <c r="T84" s="13"/>
      <c r="U84" s="13"/>
      <c r="V84" s="13"/>
      <c r="W84" s="13"/>
      <c r="X84" s="13"/>
      <c r="Y84" s="13"/>
      <c r="Z84" s="13"/>
      <c r="AA84" s="13"/>
      <c r="AB84" s="13"/>
      <c r="AC84" s="13"/>
      <c r="AD84" s="13"/>
      <c r="AE84" s="14"/>
      <c r="AF84" s="13"/>
      <c r="AG84" s="13"/>
      <c r="AH84" s="13"/>
      <c r="AI84" s="13"/>
      <c r="AJ84" s="14"/>
      <c r="AK84" s="13"/>
      <c r="AL84" s="13"/>
      <c r="AM84" s="13"/>
      <c r="AN84" s="13"/>
      <c r="AO84" s="13"/>
      <c r="AP84" s="13"/>
      <c r="AQ84" s="13"/>
      <c r="AR84" s="13"/>
      <c r="AS84" s="13"/>
    </row>
    <row r="85" spans="3:50">
      <c r="C85" s="484" t="s">
        <v>24</v>
      </c>
      <c r="D85" s="128" t="s">
        <v>411</v>
      </c>
      <c r="E85" s="64"/>
      <c r="F85" s="15">
        <v>0</v>
      </c>
      <c r="G85" s="16">
        <v>0</v>
      </c>
      <c r="H85" s="16">
        <v>0</v>
      </c>
      <c r="I85" s="16">
        <v>0</v>
      </c>
      <c r="J85" s="17">
        <v>0</v>
      </c>
      <c r="K85" s="15">
        <v>0</v>
      </c>
      <c r="L85" s="16">
        <v>0</v>
      </c>
      <c r="M85" s="16">
        <v>0</v>
      </c>
      <c r="N85" s="16">
        <v>0</v>
      </c>
      <c r="O85" s="17">
        <v>0</v>
      </c>
      <c r="P85" s="15">
        <v>0</v>
      </c>
      <c r="Q85" s="16">
        <v>0</v>
      </c>
      <c r="R85" s="16">
        <v>0</v>
      </c>
      <c r="S85" s="16">
        <v>0</v>
      </c>
      <c r="T85" s="17">
        <v>0</v>
      </c>
      <c r="U85" s="15">
        <v>0</v>
      </c>
      <c r="V85" s="16">
        <v>0</v>
      </c>
      <c r="W85" s="16">
        <v>0</v>
      </c>
      <c r="X85" s="16">
        <v>0</v>
      </c>
      <c r="Y85" s="17">
        <v>0</v>
      </c>
      <c r="Z85" s="15">
        <v>0</v>
      </c>
      <c r="AA85" s="16">
        <v>0</v>
      </c>
      <c r="AB85" s="16">
        <v>0</v>
      </c>
      <c r="AC85" s="16">
        <v>0</v>
      </c>
      <c r="AD85" s="17">
        <v>0</v>
      </c>
      <c r="AE85" s="15">
        <v>0</v>
      </c>
      <c r="AF85" s="16">
        <v>0</v>
      </c>
      <c r="AG85" s="16">
        <v>0</v>
      </c>
      <c r="AH85" s="16">
        <v>0</v>
      </c>
      <c r="AI85" s="17">
        <v>0</v>
      </c>
      <c r="AJ85" s="15">
        <v>0</v>
      </c>
      <c r="AK85" s="16">
        <v>0</v>
      </c>
      <c r="AL85" s="28">
        <v>178</v>
      </c>
      <c r="AM85" s="28">
        <v>234</v>
      </c>
      <c r="AN85" s="29">
        <v>627</v>
      </c>
      <c r="AO85" s="28">
        <v>258</v>
      </c>
      <c r="AP85" s="28"/>
      <c r="AQ85" s="28"/>
      <c r="AR85" s="28"/>
      <c r="AS85" s="29">
        <v>258</v>
      </c>
    </row>
    <row r="86" spans="3:50">
      <c r="C86" s="484"/>
      <c r="D86" s="129" t="s">
        <v>412</v>
      </c>
      <c r="E86" s="31"/>
      <c r="F86" s="18">
        <v>0</v>
      </c>
      <c r="G86" s="14">
        <v>0</v>
      </c>
      <c r="H86" s="14">
        <v>0</v>
      </c>
      <c r="I86" s="14">
        <v>0</v>
      </c>
      <c r="J86" s="19">
        <v>0</v>
      </c>
      <c r="K86" s="18">
        <v>0</v>
      </c>
      <c r="L86" s="14">
        <v>0</v>
      </c>
      <c r="M86" s="14">
        <v>0</v>
      </c>
      <c r="N86" s="14">
        <v>0</v>
      </c>
      <c r="O86" s="19">
        <v>0</v>
      </c>
      <c r="P86" s="18">
        <v>0</v>
      </c>
      <c r="Q86" s="14">
        <v>0</v>
      </c>
      <c r="R86" s="14">
        <v>0</v>
      </c>
      <c r="S86" s="14">
        <v>0</v>
      </c>
      <c r="T86" s="19">
        <v>0</v>
      </c>
      <c r="U86" s="18">
        <v>0</v>
      </c>
      <c r="V86" s="14">
        <v>0</v>
      </c>
      <c r="W86" s="14">
        <v>0</v>
      </c>
      <c r="X86" s="14">
        <v>0</v>
      </c>
      <c r="Y86" s="19">
        <v>0</v>
      </c>
      <c r="Z86" s="18">
        <v>0</v>
      </c>
      <c r="AA86" s="14">
        <v>0</v>
      </c>
      <c r="AB86" s="14">
        <v>0</v>
      </c>
      <c r="AC86" s="14">
        <v>0</v>
      </c>
      <c r="AD86" s="19">
        <v>0</v>
      </c>
      <c r="AE86" s="18">
        <v>0</v>
      </c>
      <c r="AF86" s="14">
        <v>0</v>
      </c>
      <c r="AG86" s="14">
        <v>0</v>
      </c>
      <c r="AH86" s="14">
        <v>0</v>
      </c>
      <c r="AI86" s="19">
        <v>0</v>
      </c>
      <c r="AJ86" s="18">
        <v>0</v>
      </c>
      <c r="AK86" s="14">
        <v>0</v>
      </c>
      <c r="AL86" s="14">
        <v>0</v>
      </c>
      <c r="AM86" s="32">
        <f>+AM87/AL85</f>
        <v>5.6179775280898875E-2</v>
      </c>
      <c r="AN86" s="33">
        <f>+AN87/SUM(AH85,AJ85,AK85,AL85)</f>
        <v>5.6179775280898875E-2</v>
      </c>
      <c r="AO86" s="32">
        <f>+AO87/AM85</f>
        <v>7.2649572649572655E-2</v>
      </c>
      <c r="AP86" s="32"/>
      <c r="AQ86" s="32"/>
      <c r="AR86" s="32"/>
      <c r="AS86" s="33">
        <f>AO86</f>
        <v>7.2649572649572655E-2</v>
      </c>
    </row>
    <row r="87" spans="3:50" s="2" customFormat="1" ht="14.5">
      <c r="C87" s="484"/>
      <c r="D87" s="130" t="s">
        <v>413</v>
      </c>
      <c r="E87" s="34"/>
      <c r="F87" s="34">
        <v>0</v>
      </c>
      <c r="G87" s="402">
        <v>0</v>
      </c>
      <c r="H87" s="402">
        <v>0</v>
      </c>
      <c r="I87" s="402">
        <v>0</v>
      </c>
      <c r="J87" s="35">
        <v>0</v>
      </c>
      <c r="K87" s="34">
        <v>0</v>
      </c>
      <c r="L87" s="402">
        <v>0</v>
      </c>
      <c r="M87" s="402">
        <v>0</v>
      </c>
      <c r="N87" s="402">
        <v>0</v>
      </c>
      <c r="O87" s="35">
        <v>0</v>
      </c>
      <c r="P87" s="34">
        <v>0</v>
      </c>
      <c r="Q87" s="402">
        <v>0</v>
      </c>
      <c r="R87" s="402">
        <v>0</v>
      </c>
      <c r="S87" s="402">
        <v>0</v>
      </c>
      <c r="T87" s="35">
        <v>0</v>
      </c>
      <c r="U87" s="34">
        <v>0</v>
      </c>
      <c r="V87" s="402">
        <v>0</v>
      </c>
      <c r="W87" s="402">
        <v>0</v>
      </c>
      <c r="X87" s="402">
        <v>0</v>
      </c>
      <c r="Y87" s="35">
        <v>0</v>
      </c>
      <c r="Z87" s="34">
        <v>0</v>
      </c>
      <c r="AA87" s="402">
        <v>0</v>
      </c>
      <c r="AB87" s="402">
        <v>0</v>
      </c>
      <c r="AC87" s="402">
        <v>0</v>
      </c>
      <c r="AD87" s="35">
        <v>0</v>
      </c>
      <c r="AE87" s="34">
        <v>0</v>
      </c>
      <c r="AF87" s="402">
        <v>0</v>
      </c>
      <c r="AG87" s="402">
        <v>0</v>
      </c>
      <c r="AH87" s="402">
        <v>0</v>
      </c>
      <c r="AI87" s="35">
        <v>0</v>
      </c>
      <c r="AJ87" s="34">
        <v>0</v>
      </c>
      <c r="AK87" s="402">
        <v>0</v>
      </c>
      <c r="AL87" s="402">
        <v>0</v>
      </c>
      <c r="AM87" s="145">
        <v>10</v>
      </c>
      <c r="AN87" s="180">
        <v>10</v>
      </c>
      <c r="AO87" s="145">
        <v>17</v>
      </c>
      <c r="AP87" s="145"/>
      <c r="AQ87" s="145"/>
      <c r="AR87" s="145"/>
      <c r="AS87" s="180">
        <v>17</v>
      </c>
      <c r="AT87" s="1"/>
      <c r="AU87" s="1"/>
      <c r="AV87" s="1"/>
      <c r="AW87" s="1"/>
      <c r="AX87" s="1"/>
    </row>
    <row r="88" spans="3:50" ht="14.5">
      <c r="C88" s="484"/>
      <c r="D88" s="129" t="s">
        <v>414</v>
      </c>
      <c r="E88" s="36"/>
      <c r="F88" s="236">
        <v>0</v>
      </c>
      <c r="G88" s="276">
        <v>0</v>
      </c>
      <c r="H88" s="276">
        <v>0</v>
      </c>
      <c r="I88" s="276">
        <v>0</v>
      </c>
      <c r="J88" s="235">
        <v>0</v>
      </c>
      <c r="K88" s="236">
        <v>0</v>
      </c>
      <c r="L88" s="276">
        <v>0</v>
      </c>
      <c r="M88" s="276">
        <v>0</v>
      </c>
      <c r="N88" s="276">
        <v>0</v>
      </c>
      <c r="O88" s="235">
        <v>0</v>
      </c>
      <c r="P88" s="236">
        <v>0</v>
      </c>
      <c r="Q88" s="276">
        <v>0</v>
      </c>
      <c r="R88" s="276">
        <v>0</v>
      </c>
      <c r="S88" s="276">
        <v>0</v>
      </c>
      <c r="T88" s="235">
        <v>0</v>
      </c>
      <c r="U88" s="236">
        <v>0</v>
      </c>
      <c r="V88" s="276">
        <v>0</v>
      </c>
      <c r="W88" s="276">
        <v>0</v>
      </c>
      <c r="X88" s="276">
        <v>0</v>
      </c>
      <c r="Y88" s="235">
        <v>0</v>
      </c>
      <c r="Z88" s="236">
        <v>0</v>
      </c>
      <c r="AA88" s="276">
        <v>0</v>
      </c>
      <c r="AB88" s="276">
        <v>0</v>
      </c>
      <c r="AC88" s="276">
        <v>0</v>
      </c>
      <c r="AD88" s="235">
        <v>0</v>
      </c>
      <c r="AE88" s="236">
        <v>0</v>
      </c>
      <c r="AF88" s="276">
        <v>0</v>
      </c>
      <c r="AG88" s="276">
        <v>0</v>
      </c>
      <c r="AH88" s="276">
        <v>0</v>
      </c>
      <c r="AI88" s="235">
        <v>0</v>
      </c>
      <c r="AJ88" s="236">
        <v>0</v>
      </c>
      <c r="AK88" s="276">
        <v>0</v>
      </c>
      <c r="AL88" s="276">
        <v>0</v>
      </c>
      <c r="AM88" s="37">
        <v>1</v>
      </c>
      <c r="AN88" s="196">
        <v>1</v>
      </c>
      <c r="AO88" s="37">
        <v>1</v>
      </c>
      <c r="AP88" s="37"/>
      <c r="AQ88" s="37"/>
      <c r="AR88" s="37"/>
      <c r="AS88" s="196">
        <v>1</v>
      </c>
    </row>
    <row r="89" spans="3:50">
      <c r="C89" s="485"/>
      <c r="D89" s="131" t="s">
        <v>415</v>
      </c>
      <c r="E89" s="38"/>
      <c r="F89" s="38">
        <v>0</v>
      </c>
      <c r="G89" s="39">
        <v>0</v>
      </c>
      <c r="H89" s="39">
        <v>0</v>
      </c>
      <c r="I89" s="39">
        <v>0</v>
      </c>
      <c r="J89" s="40">
        <v>0</v>
      </c>
      <c r="K89" s="38">
        <v>0</v>
      </c>
      <c r="L89" s="39">
        <v>0</v>
      </c>
      <c r="M89" s="39">
        <v>0</v>
      </c>
      <c r="N89" s="39">
        <v>0</v>
      </c>
      <c r="O89" s="40">
        <v>0</v>
      </c>
      <c r="P89" s="38">
        <v>0</v>
      </c>
      <c r="Q89" s="39">
        <v>0</v>
      </c>
      <c r="R89" s="39">
        <v>0</v>
      </c>
      <c r="S89" s="39">
        <v>0</v>
      </c>
      <c r="T89" s="40">
        <v>0</v>
      </c>
      <c r="U89" s="38">
        <v>0</v>
      </c>
      <c r="V89" s="39">
        <v>0</v>
      </c>
      <c r="W89" s="39">
        <v>0</v>
      </c>
      <c r="X89" s="39">
        <v>0</v>
      </c>
      <c r="Y89" s="40">
        <v>0</v>
      </c>
      <c r="Z89" s="38">
        <v>0</v>
      </c>
      <c r="AA89" s="39">
        <v>0</v>
      </c>
      <c r="AB89" s="39">
        <v>0</v>
      </c>
      <c r="AC89" s="39">
        <v>0</v>
      </c>
      <c r="AD89" s="40">
        <v>0</v>
      </c>
      <c r="AE89" s="38">
        <v>0</v>
      </c>
      <c r="AF89" s="39">
        <v>0</v>
      </c>
      <c r="AG89" s="39">
        <v>0</v>
      </c>
      <c r="AH89" s="39">
        <v>0</v>
      </c>
      <c r="AI89" s="40">
        <v>0</v>
      </c>
      <c r="AJ89" s="38">
        <v>0</v>
      </c>
      <c r="AK89" s="39">
        <v>0</v>
      </c>
      <c r="AL89" s="39">
        <v>0</v>
      </c>
      <c r="AM89" s="176">
        <v>10</v>
      </c>
      <c r="AN89" s="177">
        <v>10</v>
      </c>
      <c r="AO89" s="176">
        <v>17</v>
      </c>
      <c r="AP89" s="176"/>
      <c r="AQ89" s="176"/>
      <c r="AR89" s="176"/>
      <c r="AS89" s="177">
        <v>17</v>
      </c>
    </row>
    <row r="90" spans="3:50" ht="5.25" customHeight="1">
      <c r="C90" s="8"/>
      <c r="D90" s="10"/>
      <c r="E90" s="61"/>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4"/>
      <c r="AF90" s="13"/>
      <c r="AG90" s="13"/>
      <c r="AH90" s="13"/>
      <c r="AI90" s="13"/>
      <c r="AJ90" s="14"/>
      <c r="AK90" s="13"/>
      <c r="AL90" s="13"/>
      <c r="AM90" s="13"/>
      <c r="AN90" s="13"/>
      <c r="AO90" s="13"/>
      <c r="AP90" s="13"/>
      <c r="AQ90" s="13"/>
      <c r="AR90" s="13"/>
      <c r="AS90" s="13"/>
    </row>
    <row r="91" spans="3:50">
      <c r="C91" s="484" t="s">
        <v>25</v>
      </c>
      <c r="D91" s="128" t="s">
        <v>411</v>
      </c>
      <c r="E91" s="64"/>
      <c r="F91" s="15">
        <v>0</v>
      </c>
      <c r="G91" s="16">
        <v>0</v>
      </c>
      <c r="H91" s="16">
        <v>0</v>
      </c>
      <c r="I91" s="16">
        <v>0</v>
      </c>
      <c r="J91" s="17">
        <v>0</v>
      </c>
      <c r="K91" s="15">
        <v>0</v>
      </c>
      <c r="L91" s="16">
        <v>0</v>
      </c>
      <c r="M91" s="16">
        <v>0</v>
      </c>
      <c r="N91" s="16">
        <v>0</v>
      </c>
      <c r="O91" s="17">
        <v>0</v>
      </c>
      <c r="P91" s="15">
        <v>0</v>
      </c>
      <c r="Q91" s="16">
        <v>0</v>
      </c>
      <c r="R91" s="16">
        <v>0</v>
      </c>
      <c r="S91" s="16">
        <v>0</v>
      </c>
      <c r="T91" s="17">
        <v>0</v>
      </c>
      <c r="U91" s="15">
        <v>0</v>
      </c>
      <c r="V91" s="16">
        <v>0</v>
      </c>
      <c r="W91" s="16">
        <v>0</v>
      </c>
      <c r="X91" s="16">
        <v>0</v>
      </c>
      <c r="Y91" s="17">
        <v>0</v>
      </c>
      <c r="Z91" s="15">
        <v>0</v>
      </c>
      <c r="AA91" s="16">
        <v>0</v>
      </c>
      <c r="AB91" s="16">
        <v>0</v>
      </c>
      <c r="AC91" s="16">
        <v>0</v>
      </c>
      <c r="AD91" s="17">
        <v>0</v>
      </c>
      <c r="AE91" s="15">
        <v>0</v>
      </c>
      <c r="AF91" s="16">
        <v>0</v>
      </c>
      <c r="AG91" s="16">
        <v>0</v>
      </c>
      <c r="AH91" s="16">
        <v>0</v>
      </c>
      <c r="AI91" s="17">
        <v>0</v>
      </c>
      <c r="AJ91" s="15">
        <v>0</v>
      </c>
      <c r="AK91" s="16">
        <v>0</v>
      </c>
      <c r="AL91" s="16">
        <v>0</v>
      </c>
      <c r="AM91" s="69">
        <v>827</v>
      </c>
      <c r="AN91" s="29">
        <v>2314</v>
      </c>
      <c r="AO91" s="28">
        <v>890</v>
      </c>
      <c r="AP91" s="28"/>
      <c r="AQ91" s="28"/>
      <c r="AR91" s="28"/>
      <c r="AS91" s="29">
        <v>890</v>
      </c>
    </row>
    <row r="92" spans="3:50">
      <c r="C92" s="484"/>
      <c r="D92" s="129" t="s">
        <v>412</v>
      </c>
      <c r="E92" s="31"/>
      <c r="F92" s="18">
        <v>0</v>
      </c>
      <c r="G92" s="14">
        <v>0</v>
      </c>
      <c r="H92" s="14">
        <v>0</v>
      </c>
      <c r="I92" s="14">
        <v>0</v>
      </c>
      <c r="J92" s="19">
        <v>0</v>
      </c>
      <c r="K92" s="18">
        <v>0</v>
      </c>
      <c r="L92" s="14">
        <v>0</v>
      </c>
      <c r="M92" s="14">
        <v>0</v>
      </c>
      <c r="N92" s="14">
        <v>0</v>
      </c>
      <c r="O92" s="19">
        <v>0</v>
      </c>
      <c r="P92" s="18">
        <v>0</v>
      </c>
      <c r="Q92" s="14">
        <v>0</v>
      </c>
      <c r="R92" s="14">
        <v>0</v>
      </c>
      <c r="S92" s="14">
        <v>0</v>
      </c>
      <c r="T92" s="19">
        <v>0</v>
      </c>
      <c r="U92" s="18">
        <v>0</v>
      </c>
      <c r="V92" s="14">
        <v>0</v>
      </c>
      <c r="W92" s="14">
        <v>0</v>
      </c>
      <c r="X92" s="14">
        <v>0</v>
      </c>
      <c r="Y92" s="19">
        <v>0</v>
      </c>
      <c r="Z92" s="18">
        <v>0</v>
      </c>
      <c r="AA92" s="14">
        <v>0</v>
      </c>
      <c r="AB92" s="14">
        <v>0</v>
      </c>
      <c r="AC92" s="14">
        <v>0</v>
      </c>
      <c r="AD92" s="19">
        <v>0</v>
      </c>
      <c r="AE92" s="18">
        <v>0</v>
      </c>
      <c r="AF92" s="14">
        <v>0</v>
      </c>
      <c r="AG92" s="14">
        <v>0</v>
      </c>
      <c r="AH92" s="14">
        <v>0</v>
      </c>
      <c r="AI92" s="19">
        <v>0</v>
      </c>
      <c r="AJ92" s="18">
        <v>0</v>
      </c>
      <c r="AK92" s="14">
        <v>0</v>
      </c>
      <c r="AL92" s="14">
        <v>0</v>
      </c>
      <c r="AM92" s="14">
        <v>0</v>
      </c>
      <c r="AN92" s="19">
        <v>0</v>
      </c>
      <c r="AO92" s="32">
        <f>+AO93/AM91</f>
        <v>9.673518742442563E-3</v>
      </c>
      <c r="AP92" s="32"/>
      <c r="AQ92" s="32"/>
      <c r="AR92" s="32"/>
      <c r="AS92" s="33">
        <f>AO92</f>
        <v>9.673518742442563E-3</v>
      </c>
    </row>
    <row r="93" spans="3:50" s="2" customFormat="1" ht="14.5">
      <c r="C93" s="484"/>
      <c r="D93" s="130" t="s">
        <v>413</v>
      </c>
      <c r="E93" s="34"/>
      <c r="F93" s="34">
        <v>0</v>
      </c>
      <c r="G93" s="402">
        <v>0</v>
      </c>
      <c r="H93" s="402">
        <v>0</v>
      </c>
      <c r="I93" s="402">
        <v>0</v>
      </c>
      <c r="J93" s="35">
        <v>0</v>
      </c>
      <c r="K93" s="34">
        <v>0</v>
      </c>
      <c r="L93" s="402">
        <v>0</v>
      </c>
      <c r="M93" s="402">
        <v>0</v>
      </c>
      <c r="N93" s="402">
        <v>0</v>
      </c>
      <c r="O93" s="35">
        <v>0</v>
      </c>
      <c r="P93" s="34">
        <v>0</v>
      </c>
      <c r="Q93" s="402">
        <v>0</v>
      </c>
      <c r="R93" s="402">
        <v>0</v>
      </c>
      <c r="S93" s="402">
        <v>0</v>
      </c>
      <c r="T93" s="35">
        <v>0</v>
      </c>
      <c r="U93" s="34">
        <v>0</v>
      </c>
      <c r="V93" s="402">
        <v>0</v>
      </c>
      <c r="W93" s="402">
        <v>0</v>
      </c>
      <c r="X93" s="402">
        <v>0</v>
      </c>
      <c r="Y93" s="35">
        <v>0</v>
      </c>
      <c r="Z93" s="34">
        <v>0</v>
      </c>
      <c r="AA93" s="402">
        <v>0</v>
      </c>
      <c r="AB93" s="402">
        <v>0</v>
      </c>
      <c r="AC93" s="402">
        <v>0</v>
      </c>
      <c r="AD93" s="35">
        <v>0</v>
      </c>
      <c r="AE93" s="34">
        <v>0</v>
      </c>
      <c r="AF93" s="402">
        <v>0</v>
      </c>
      <c r="AG93" s="402">
        <v>0</v>
      </c>
      <c r="AH93" s="402">
        <v>0</v>
      </c>
      <c r="AI93" s="35">
        <v>0</v>
      </c>
      <c r="AJ93" s="34">
        <v>0</v>
      </c>
      <c r="AK93" s="402">
        <v>0</v>
      </c>
      <c r="AL93" s="402">
        <v>0</v>
      </c>
      <c r="AM93" s="402">
        <v>0</v>
      </c>
      <c r="AN93" s="35">
        <v>0</v>
      </c>
      <c r="AO93" s="145">
        <v>8</v>
      </c>
      <c r="AP93" s="145"/>
      <c r="AQ93" s="145"/>
      <c r="AR93" s="145"/>
      <c r="AS93" s="180">
        <v>8</v>
      </c>
      <c r="AT93" s="1"/>
      <c r="AU93" s="1"/>
      <c r="AV93" s="1"/>
      <c r="AW93" s="1"/>
      <c r="AX93" s="1"/>
    </row>
    <row r="94" spans="3:50" ht="14.5">
      <c r="C94" s="484"/>
      <c r="D94" s="129" t="s">
        <v>414</v>
      </c>
      <c r="E94" s="36"/>
      <c r="F94" s="236">
        <v>0</v>
      </c>
      <c r="G94" s="276">
        <v>0</v>
      </c>
      <c r="H94" s="276">
        <v>0</v>
      </c>
      <c r="I94" s="276">
        <v>0</v>
      </c>
      <c r="J94" s="235">
        <v>0</v>
      </c>
      <c r="K94" s="236">
        <v>0</v>
      </c>
      <c r="L94" s="276">
        <v>0</v>
      </c>
      <c r="M94" s="276">
        <v>0</v>
      </c>
      <c r="N94" s="276">
        <v>0</v>
      </c>
      <c r="O94" s="235">
        <v>0</v>
      </c>
      <c r="P94" s="236">
        <v>0</v>
      </c>
      <c r="Q94" s="276">
        <v>0</v>
      </c>
      <c r="R94" s="276">
        <v>0</v>
      </c>
      <c r="S94" s="276">
        <v>0</v>
      </c>
      <c r="T94" s="235">
        <v>0</v>
      </c>
      <c r="U94" s="236">
        <v>0</v>
      </c>
      <c r="V94" s="276">
        <v>0</v>
      </c>
      <c r="W94" s="276">
        <v>0</v>
      </c>
      <c r="X94" s="276">
        <v>0</v>
      </c>
      <c r="Y94" s="235">
        <v>0</v>
      </c>
      <c r="Z94" s="236">
        <v>0</v>
      </c>
      <c r="AA94" s="276">
        <v>0</v>
      </c>
      <c r="AB94" s="276">
        <v>0</v>
      </c>
      <c r="AC94" s="276">
        <v>0</v>
      </c>
      <c r="AD94" s="235">
        <v>0</v>
      </c>
      <c r="AE94" s="236">
        <v>0</v>
      </c>
      <c r="AF94" s="276">
        <v>0</v>
      </c>
      <c r="AG94" s="276">
        <v>0</v>
      </c>
      <c r="AH94" s="276">
        <v>0</v>
      </c>
      <c r="AI94" s="235">
        <v>0</v>
      </c>
      <c r="AJ94" s="236">
        <v>0</v>
      </c>
      <c r="AK94" s="276">
        <v>0</v>
      </c>
      <c r="AL94" s="276">
        <v>0</v>
      </c>
      <c r="AM94" s="276">
        <v>0</v>
      </c>
      <c r="AN94" s="235">
        <v>0</v>
      </c>
      <c r="AO94" s="37">
        <v>1</v>
      </c>
      <c r="AP94" s="37"/>
      <c r="AQ94" s="37"/>
      <c r="AR94" s="37"/>
      <c r="AS94" s="196">
        <v>1</v>
      </c>
    </row>
    <row r="95" spans="3:50">
      <c r="C95" s="485"/>
      <c r="D95" s="131" t="s">
        <v>415</v>
      </c>
      <c r="E95" s="38"/>
      <c r="F95" s="38">
        <v>0</v>
      </c>
      <c r="G95" s="39">
        <v>0</v>
      </c>
      <c r="H95" s="39">
        <v>0</v>
      </c>
      <c r="I95" s="39">
        <v>0</v>
      </c>
      <c r="J95" s="40">
        <v>0</v>
      </c>
      <c r="K95" s="38">
        <v>0</v>
      </c>
      <c r="L95" s="39">
        <v>0</v>
      </c>
      <c r="M95" s="39">
        <v>0</v>
      </c>
      <c r="N95" s="39">
        <v>0</v>
      </c>
      <c r="O95" s="40">
        <v>0</v>
      </c>
      <c r="P95" s="38">
        <v>0</v>
      </c>
      <c r="Q95" s="39">
        <v>0</v>
      </c>
      <c r="R95" s="39">
        <v>0</v>
      </c>
      <c r="S95" s="39">
        <v>0</v>
      </c>
      <c r="T95" s="40">
        <v>0</v>
      </c>
      <c r="U95" s="38">
        <v>0</v>
      </c>
      <c r="V95" s="39">
        <v>0</v>
      </c>
      <c r="W95" s="39">
        <v>0</v>
      </c>
      <c r="X95" s="39">
        <v>0</v>
      </c>
      <c r="Y95" s="40">
        <v>0</v>
      </c>
      <c r="Z95" s="38">
        <v>0</v>
      </c>
      <c r="AA95" s="39">
        <v>0</v>
      </c>
      <c r="AB95" s="39">
        <v>0</v>
      </c>
      <c r="AC95" s="39">
        <v>0</v>
      </c>
      <c r="AD95" s="40">
        <v>0</v>
      </c>
      <c r="AE95" s="38">
        <v>0</v>
      </c>
      <c r="AF95" s="39">
        <v>0</v>
      </c>
      <c r="AG95" s="39">
        <v>0</v>
      </c>
      <c r="AH95" s="39">
        <v>0</v>
      </c>
      <c r="AI95" s="40">
        <v>0</v>
      </c>
      <c r="AJ95" s="38">
        <v>0</v>
      </c>
      <c r="AK95" s="39">
        <v>0</v>
      </c>
      <c r="AL95" s="39">
        <v>0</v>
      </c>
      <c r="AM95" s="39">
        <v>0</v>
      </c>
      <c r="AN95" s="40">
        <v>0</v>
      </c>
      <c r="AO95" s="176">
        <v>8</v>
      </c>
      <c r="AP95" s="176"/>
      <c r="AQ95" s="176"/>
      <c r="AR95" s="176"/>
      <c r="AS95" s="177">
        <v>8</v>
      </c>
    </row>
    <row r="96" spans="3:50">
      <c r="C96" s="8"/>
      <c r="D96" s="10"/>
      <c r="E96" s="61"/>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spans="1:50" s="2" customFormat="1" ht="15" customHeight="1">
      <c r="C97" s="484" t="s">
        <v>26</v>
      </c>
      <c r="D97" s="132" t="s">
        <v>422</v>
      </c>
      <c r="E97" s="65"/>
      <c r="F97" s="181">
        <v>247</v>
      </c>
      <c r="G97" s="182">
        <v>206</v>
      </c>
      <c r="H97" s="182">
        <v>218</v>
      </c>
      <c r="I97" s="182">
        <v>217</v>
      </c>
      <c r="J97" s="183">
        <v>889</v>
      </c>
      <c r="K97" s="181">
        <v>199</v>
      </c>
      <c r="L97" s="182">
        <v>193</v>
      </c>
      <c r="M97" s="182">
        <v>198</v>
      </c>
      <c r="N97" s="182">
        <v>204</v>
      </c>
      <c r="O97" s="183">
        <v>794</v>
      </c>
      <c r="P97" s="181">
        <v>188</v>
      </c>
      <c r="Q97" s="182">
        <v>152</v>
      </c>
      <c r="R97" s="182">
        <v>160</v>
      </c>
      <c r="S97" s="182">
        <v>133</v>
      </c>
      <c r="T97" s="183">
        <v>632</v>
      </c>
      <c r="U97" s="181">
        <v>149</v>
      </c>
      <c r="V97" s="182">
        <v>130</v>
      </c>
      <c r="W97" s="182">
        <v>124</v>
      </c>
      <c r="X97" s="182">
        <v>103</v>
      </c>
      <c r="Y97" s="183">
        <v>506</v>
      </c>
      <c r="Z97" s="181">
        <v>114</v>
      </c>
      <c r="AA97" s="182">
        <v>96</v>
      </c>
      <c r="AB97" s="182">
        <v>105</v>
      </c>
      <c r="AC97" s="182">
        <v>96</v>
      </c>
      <c r="AD97" s="183">
        <v>410</v>
      </c>
      <c r="AE97" s="444">
        <v>116</v>
      </c>
      <c r="AF97" s="445">
        <v>97</v>
      </c>
      <c r="AG97" s="445">
        <v>121</v>
      </c>
      <c r="AH97" s="445">
        <v>88</v>
      </c>
      <c r="AI97" s="183">
        <v>422</v>
      </c>
      <c r="AJ97" s="444">
        <v>108</v>
      </c>
      <c r="AK97" s="445">
        <v>117</v>
      </c>
      <c r="AL97" s="445">
        <v>124</v>
      </c>
      <c r="AM97" s="445">
        <v>119</v>
      </c>
      <c r="AN97" s="183">
        <v>469</v>
      </c>
      <c r="AO97" s="182">
        <v>118</v>
      </c>
      <c r="AP97" s="182"/>
      <c r="AQ97" s="182"/>
      <c r="AR97" s="182"/>
      <c r="AS97" s="183">
        <v>118</v>
      </c>
      <c r="AT97" s="1"/>
      <c r="AU97" s="1"/>
      <c r="AV97" s="1"/>
      <c r="AW97" s="1"/>
      <c r="AX97" s="1"/>
    </row>
    <row r="98" spans="1:50" ht="15" customHeight="1">
      <c r="C98" s="484"/>
      <c r="D98" s="129" t="s">
        <v>414</v>
      </c>
      <c r="E98" s="42"/>
      <c r="F98" s="36">
        <v>0.69499999999999995</v>
      </c>
      <c r="G98" s="37">
        <v>0.68989999999999996</v>
      </c>
      <c r="H98" s="37">
        <v>0.67910000000000004</v>
      </c>
      <c r="I98" s="37">
        <v>0.69030000000000002</v>
      </c>
      <c r="J98" s="196">
        <v>0.68879999999999997</v>
      </c>
      <c r="K98" s="36">
        <v>0.49180000000000001</v>
      </c>
      <c r="L98" s="37">
        <v>0.72199999999999998</v>
      </c>
      <c r="M98" s="37">
        <v>0.75919999999999999</v>
      </c>
      <c r="N98" s="37">
        <v>0.66420000000000001</v>
      </c>
      <c r="O98" s="196">
        <v>0.65869999999999995</v>
      </c>
      <c r="P98" s="36">
        <v>0.74229999999999996</v>
      </c>
      <c r="Q98" s="37">
        <v>0.75080000000000002</v>
      </c>
      <c r="R98" s="37">
        <v>0.78510000000000002</v>
      </c>
      <c r="S98" s="37">
        <v>0.77559999999999996</v>
      </c>
      <c r="T98" s="196">
        <v>0.7621</v>
      </c>
      <c r="U98" s="36">
        <v>0.78610000000000002</v>
      </c>
      <c r="V98" s="37">
        <v>0.78800000000000003</v>
      </c>
      <c r="W98" s="37">
        <v>0.83350000000000002</v>
      </c>
      <c r="X98" s="37">
        <v>0.84489999999999998</v>
      </c>
      <c r="Y98" s="196">
        <v>0.81020000000000003</v>
      </c>
      <c r="Z98" s="36">
        <v>0.83040000000000003</v>
      </c>
      <c r="AA98" s="37">
        <v>0.84619999999999995</v>
      </c>
      <c r="AB98" s="37">
        <v>0.88149999999999995</v>
      </c>
      <c r="AC98" s="37">
        <v>0.87919999999999998</v>
      </c>
      <c r="AD98" s="196">
        <v>0.85860000000000003</v>
      </c>
      <c r="AE98" s="36">
        <f t="shared" ref="AE98:AN98" si="0">ROUND(AE99/AE97,4)</f>
        <v>0.83620000000000005</v>
      </c>
      <c r="AF98" s="37">
        <f t="shared" si="0"/>
        <v>0.90720000000000001</v>
      </c>
      <c r="AG98" s="37">
        <f t="shared" si="0"/>
        <v>0.89259999999999995</v>
      </c>
      <c r="AH98" s="37">
        <f t="shared" si="0"/>
        <v>0.88639999999999997</v>
      </c>
      <c r="AI98" s="196">
        <f t="shared" si="0"/>
        <v>0.88149999999999995</v>
      </c>
      <c r="AJ98" s="36">
        <f t="shared" si="0"/>
        <v>0.88890000000000002</v>
      </c>
      <c r="AK98" s="37">
        <f t="shared" si="0"/>
        <v>0.93159999999999998</v>
      </c>
      <c r="AL98" s="37">
        <f t="shared" si="0"/>
        <v>0.9194</v>
      </c>
      <c r="AM98" s="37">
        <f t="shared" si="0"/>
        <v>0.91600000000000004</v>
      </c>
      <c r="AN98" s="196">
        <f t="shared" si="0"/>
        <v>0.91039999999999999</v>
      </c>
      <c r="AO98" s="37">
        <v>0.9153</v>
      </c>
      <c r="AP98" s="37"/>
      <c r="AQ98" s="37"/>
      <c r="AR98" s="37"/>
      <c r="AS98" s="196">
        <v>0.9153</v>
      </c>
    </row>
    <row r="99" spans="1:50" ht="15" customHeight="1">
      <c r="C99" s="485"/>
      <c r="D99" s="131" t="s">
        <v>415</v>
      </c>
      <c r="E99" s="38"/>
      <c r="F99" s="175">
        <v>172</v>
      </c>
      <c r="G99" s="176">
        <v>142</v>
      </c>
      <c r="H99" s="176">
        <v>148</v>
      </c>
      <c r="I99" s="176">
        <v>150</v>
      </c>
      <c r="J99" s="177">
        <v>612</v>
      </c>
      <c r="K99" s="175">
        <v>98</v>
      </c>
      <c r="L99" s="176">
        <v>139</v>
      </c>
      <c r="M99" s="176">
        <v>150</v>
      </c>
      <c r="N99" s="176">
        <v>136</v>
      </c>
      <c r="O99" s="177">
        <v>523</v>
      </c>
      <c r="P99" s="175">
        <v>140</v>
      </c>
      <c r="Q99" s="176">
        <v>114</v>
      </c>
      <c r="R99" s="176">
        <v>125</v>
      </c>
      <c r="S99" s="176">
        <v>103</v>
      </c>
      <c r="T99" s="177">
        <v>482</v>
      </c>
      <c r="U99" s="175">
        <v>117</v>
      </c>
      <c r="V99" s="176">
        <v>102</v>
      </c>
      <c r="W99" s="176">
        <v>103</v>
      </c>
      <c r="X99" s="176">
        <v>87</v>
      </c>
      <c r="Y99" s="177">
        <v>410</v>
      </c>
      <c r="Z99" s="175">
        <v>95</v>
      </c>
      <c r="AA99" s="176">
        <v>81</v>
      </c>
      <c r="AB99" s="176">
        <v>92</v>
      </c>
      <c r="AC99" s="176">
        <v>84</v>
      </c>
      <c r="AD99" s="177">
        <v>352</v>
      </c>
      <c r="AE99" s="446">
        <v>97</v>
      </c>
      <c r="AF99" s="447">
        <v>88</v>
      </c>
      <c r="AG99" s="447">
        <v>108</v>
      </c>
      <c r="AH99" s="447">
        <v>78</v>
      </c>
      <c r="AI99" s="177">
        <v>372</v>
      </c>
      <c r="AJ99" s="446">
        <v>96</v>
      </c>
      <c r="AK99" s="447">
        <v>109</v>
      </c>
      <c r="AL99" s="447">
        <v>114</v>
      </c>
      <c r="AM99" s="447">
        <v>109</v>
      </c>
      <c r="AN99" s="177">
        <v>427</v>
      </c>
      <c r="AO99" s="176">
        <v>108</v>
      </c>
      <c r="AP99" s="176"/>
      <c r="AQ99" s="176"/>
      <c r="AR99" s="176"/>
      <c r="AS99" s="177">
        <v>108</v>
      </c>
    </row>
    <row r="100" spans="1:50" ht="15" hidden="1" customHeight="1" outlineLevel="1">
      <c r="C100" s="8"/>
      <c r="D100" s="10"/>
      <c r="E100" s="61"/>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4"/>
      <c r="AF100" s="13"/>
      <c r="AG100" s="13"/>
      <c r="AH100" s="13"/>
      <c r="AI100" s="13"/>
      <c r="AJ100" s="14"/>
      <c r="AK100" s="13"/>
      <c r="AL100" s="13"/>
      <c r="AM100" s="13"/>
      <c r="AN100" s="13"/>
      <c r="AO100" s="13"/>
      <c r="AP100" s="13"/>
      <c r="AQ100" s="13"/>
      <c r="AR100" s="13"/>
      <c r="AS100" s="13"/>
    </row>
    <row r="101" spans="1:50" ht="15" hidden="1" customHeight="1" outlineLevel="1">
      <c r="C101" s="486" t="s">
        <v>27</v>
      </c>
      <c r="D101" s="128" t="s">
        <v>411</v>
      </c>
      <c r="E101" s="64"/>
      <c r="F101" s="62">
        <v>61</v>
      </c>
      <c r="G101" s="62">
        <v>69</v>
      </c>
      <c r="H101" s="62">
        <v>86</v>
      </c>
      <c r="I101" s="62">
        <v>116</v>
      </c>
      <c r="J101" s="29">
        <v>332</v>
      </c>
      <c r="K101" s="68">
        <v>143</v>
      </c>
      <c r="L101" s="69">
        <v>170</v>
      </c>
      <c r="M101" s="28">
        <v>206</v>
      </c>
      <c r="N101" s="28">
        <v>241</v>
      </c>
      <c r="O101" s="29">
        <v>760</v>
      </c>
      <c r="P101" s="30">
        <v>261</v>
      </c>
      <c r="Q101" s="28">
        <v>302</v>
      </c>
      <c r="R101" s="28">
        <v>344</v>
      </c>
      <c r="S101" s="28">
        <v>384</v>
      </c>
      <c r="T101" s="29">
        <v>1291</v>
      </c>
      <c r="U101" s="30">
        <v>400</v>
      </c>
      <c r="V101" s="28">
        <v>450</v>
      </c>
      <c r="W101" s="28">
        <v>490</v>
      </c>
      <c r="X101" s="28">
        <v>541</v>
      </c>
      <c r="Y101" s="29">
        <v>1881</v>
      </c>
      <c r="Z101" s="30">
        <v>542</v>
      </c>
      <c r="AA101" s="28">
        <v>567</v>
      </c>
      <c r="AB101" s="28">
        <v>631</v>
      </c>
      <c r="AC101" s="28">
        <v>647</v>
      </c>
      <c r="AD101" s="29">
        <v>2387</v>
      </c>
      <c r="AE101" s="30">
        <v>689</v>
      </c>
      <c r="AF101" s="28">
        <v>736</v>
      </c>
      <c r="AG101" s="28">
        <v>790</v>
      </c>
      <c r="AH101" s="28">
        <v>784</v>
      </c>
      <c r="AI101" s="29">
        <v>2999</v>
      </c>
      <c r="AJ101" s="30">
        <v>771</v>
      </c>
      <c r="AK101" s="28">
        <v>908</v>
      </c>
      <c r="AL101" s="28">
        <v>936</v>
      </c>
      <c r="AM101" s="28">
        <v>959</v>
      </c>
      <c r="AN101" s="29">
        <v>3574</v>
      </c>
      <c r="AO101" s="28">
        <v>949</v>
      </c>
      <c r="AP101" s="28"/>
      <c r="AQ101" s="28"/>
      <c r="AR101" s="28"/>
      <c r="AS101" s="29">
        <v>949</v>
      </c>
    </row>
    <row r="102" spans="1:50" ht="15" hidden="1" customHeight="1" outlineLevel="1">
      <c r="C102" s="487"/>
      <c r="D102" s="129" t="s">
        <v>412</v>
      </c>
      <c r="E102" s="31"/>
      <c r="F102" s="18">
        <v>0</v>
      </c>
      <c r="G102" s="13">
        <v>0</v>
      </c>
      <c r="H102" s="32">
        <f>+H103/G101</f>
        <v>2.8985507246376812E-2</v>
      </c>
      <c r="I102" s="32">
        <f>+I103/H101</f>
        <v>1.1627906976744186E-2</v>
      </c>
      <c r="J102" s="33">
        <f>+J103/SUM(F101:H101)</f>
        <v>1.3888888888888888E-2</v>
      </c>
      <c r="K102" s="31">
        <f>+K103/I101</f>
        <v>8.6206896551724137E-3</v>
      </c>
      <c r="L102" s="32">
        <f>+L103/K101</f>
        <v>1.3986013986013986E-2</v>
      </c>
      <c r="M102" s="32">
        <f>+M103/L101</f>
        <v>1.1764705882352941E-2</v>
      </c>
      <c r="N102" s="32">
        <f>+N103/M101</f>
        <v>1.4563106796116505E-2</v>
      </c>
      <c r="O102" s="33">
        <f>+O103/SUM(I101,K101:M101)</f>
        <v>1.2598425196850394E-2</v>
      </c>
      <c r="P102" s="31">
        <f>+P103/N101</f>
        <v>1.2448132780082987E-2</v>
      </c>
      <c r="Q102" s="32">
        <f>+Q103/P101</f>
        <v>1.1494252873563218E-2</v>
      </c>
      <c r="R102" s="32">
        <f>+R103/Q101</f>
        <v>1.3245033112582781E-2</v>
      </c>
      <c r="S102" s="32">
        <f>+S103/R101</f>
        <v>1.1627906976744186E-2</v>
      </c>
      <c r="T102" s="33">
        <f>+T103/SUM(N101,P101:R101)</f>
        <v>1.2195121951219513E-2</v>
      </c>
      <c r="U102" s="31">
        <f>+U103/S101</f>
        <v>1.3020833333333334E-2</v>
      </c>
      <c r="V102" s="32">
        <f>+V103/U101</f>
        <v>1.2500000000000001E-2</v>
      </c>
      <c r="W102" s="32">
        <f>+W103/V101</f>
        <v>1.3333333333333334E-2</v>
      </c>
      <c r="X102" s="32">
        <f>+X103/W101</f>
        <v>1.2244897959183673E-2</v>
      </c>
      <c r="Y102" s="33">
        <f>+Y103/SUM(S101,U101:W101)</f>
        <v>1.2180974477958236E-2</v>
      </c>
      <c r="Z102" s="31">
        <f>+Z103/X101</f>
        <v>1.2939001848428836E-2</v>
      </c>
      <c r="AA102" s="32">
        <f>+AA103/Z101</f>
        <v>1.2915129151291513E-2</v>
      </c>
      <c r="AB102" s="32">
        <f>+AB103/AA101</f>
        <v>1.5873015873015872E-2</v>
      </c>
      <c r="AC102" s="32">
        <f>+AC103/AB101</f>
        <v>1.5847860538827259E-2</v>
      </c>
      <c r="AD102" s="33">
        <f>+AD103/SUM(X101,Z101:AB101)</f>
        <v>1.4028934677772907E-2</v>
      </c>
      <c r="AE102" s="31">
        <f>+AE103/AC101</f>
        <v>1.5455950540958269E-2</v>
      </c>
      <c r="AF102" s="32">
        <f>+AF103/AE101</f>
        <v>1.5965166908563134E-2</v>
      </c>
      <c r="AG102" s="32">
        <f>+AG103/AF101</f>
        <v>1.6304347826086956E-2</v>
      </c>
      <c r="AH102" s="32">
        <f>+AH103/AG101</f>
        <v>1.5189873417721518E-2</v>
      </c>
      <c r="AI102" s="33">
        <f>+AI103/SUM(AC101,AE101,AF101,AG101)</f>
        <v>1.5723270440251572E-2</v>
      </c>
      <c r="AJ102" s="31">
        <f>+AJ103/AH101</f>
        <v>1.5306122448979591E-2</v>
      </c>
      <c r="AK102" s="32">
        <f>+AK103/AJ101</f>
        <v>1.556420233463035E-2</v>
      </c>
      <c r="AL102" s="32">
        <f>+AL103/AK101</f>
        <v>1.5418502202643172E-2</v>
      </c>
      <c r="AM102" s="32">
        <f>+AM103/AL101</f>
        <v>1.6025641025641024E-2</v>
      </c>
      <c r="AN102" s="33">
        <f>+AN103/SUM(AH101,AJ101,AK101,AL101)</f>
        <v>1.5887025595763458E-2</v>
      </c>
      <c r="AO102" s="32">
        <f>+AO103/AM101</f>
        <v>1.251303441084463E-2</v>
      </c>
      <c r="AP102" s="32"/>
      <c r="AQ102" s="32"/>
      <c r="AR102" s="32"/>
      <c r="AS102" s="33">
        <f>AO102</f>
        <v>1.251303441084463E-2</v>
      </c>
    </row>
    <row r="103" spans="1:50" s="2" customFormat="1" ht="15" hidden="1" customHeight="1" outlineLevel="1">
      <c r="A103" s="1"/>
      <c r="B103" s="1"/>
      <c r="C103" s="487"/>
      <c r="D103" s="130" t="s">
        <v>413</v>
      </c>
      <c r="E103" s="34"/>
      <c r="F103" s="34">
        <v>0</v>
      </c>
      <c r="G103" s="55">
        <v>0</v>
      </c>
      <c r="H103" s="179">
        <v>2</v>
      </c>
      <c r="I103" s="179">
        <v>1</v>
      </c>
      <c r="J103" s="180">
        <v>3</v>
      </c>
      <c r="K103" s="178">
        <v>1</v>
      </c>
      <c r="L103" s="179">
        <v>2</v>
      </c>
      <c r="M103" s="179">
        <v>2</v>
      </c>
      <c r="N103" s="179">
        <v>3</v>
      </c>
      <c r="O103" s="180">
        <v>8</v>
      </c>
      <c r="P103" s="178">
        <v>3</v>
      </c>
      <c r="Q103" s="179">
        <v>3</v>
      </c>
      <c r="R103" s="179">
        <v>4</v>
      </c>
      <c r="S103" s="179">
        <v>4</v>
      </c>
      <c r="T103" s="180">
        <v>14</v>
      </c>
      <c r="U103" s="178">
        <v>5</v>
      </c>
      <c r="V103" s="179">
        <v>5</v>
      </c>
      <c r="W103" s="179">
        <v>6</v>
      </c>
      <c r="X103" s="179">
        <v>6</v>
      </c>
      <c r="Y103" s="180">
        <v>21</v>
      </c>
      <c r="Z103" s="178">
        <v>7</v>
      </c>
      <c r="AA103" s="179">
        <v>7</v>
      </c>
      <c r="AB103" s="179">
        <v>9</v>
      </c>
      <c r="AC103" s="179">
        <v>10</v>
      </c>
      <c r="AD103" s="180">
        <v>32</v>
      </c>
      <c r="AE103" s="178">
        <v>10</v>
      </c>
      <c r="AF103" s="179">
        <v>11</v>
      </c>
      <c r="AG103" s="179">
        <v>12</v>
      </c>
      <c r="AH103" s="179">
        <v>12</v>
      </c>
      <c r="AI103" s="180">
        <v>45</v>
      </c>
      <c r="AJ103" s="178">
        <v>12</v>
      </c>
      <c r="AK103" s="179">
        <v>12</v>
      </c>
      <c r="AL103" s="179">
        <v>14</v>
      </c>
      <c r="AM103" s="179">
        <v>15</v>
      </c>
      <c r="AN103" s="180">
        <v>54</v>
      </c>
      <c r="AO103" s="179">
        <v>12</v>
      </c>
      <c r="AP103" s="179"/>
      <c r="AQ103" s="179"/>
      <c r="AR103" s="179"/>
      <c r="AS103" s="180">
        <v>12</v>
      </c>
      <c r="AT103" s="1"/>
      <c r="AU103" s="1"/>
      <c r="AV103" s="1"/>
      <c r="AW103" s="1"/>
      <c r="AX103" s="1"/>
    </row>
    <row r="104" spans="1:50" ht="15" hidden="1" customHeight="1" outlineLevel="1">
      <c r="C104" s="487"/>
      <c r="D104" s="129" t="s">
        <v>414</v>
      </c>
      <c r="E104" s="36"/>
      <c r="F104" s="236">
        <v>0</v>
      </c>
      <c r="G104" s="275">
        <v>0</v>
      </c>
      <c r="H104" s="37">
        <v>0.82420000000000004</v>
      </c>
      <c r="I104" s="37">
        <v>0.82420000000000004</v>
      </c>
      <c r="J104" s="196">
        <v>0.82420000000000004</v>
      </c>
      <c r="K104" s="36">
        <v>0.82420000000000004</v>
      </c>
      <c r="L104" s="37">
        <v>0.82420000000000004</v>
      </c>
      <c r="M104" s="37">
        <v>0.82420000000000004</v>
      </c>
      <c r="N104" s="37">
        <v>0.82420000000000004</v>
      </c>
      <c r="O104" s="196">
        <v>0.82420000000000004</v>
      </c>
      <c r="P104" s="36">
        <v>0.82420000000000004</v>
      </c>
      <c r="Q104" s="37">
        <v>0.82420000000000004</v>
      </c>
      <c r="R104" s="37">
        <v>0.82420000000000004</v>
      </c>
      <c r="S104" s="37">
        <v>0.82420000000000004</v>
      </c>
      <c r="T104" s="196">
        <v>0.82420000000000004</v>
      </c>
      <c r="U104" s="36">
        <v>0.82420000000000004</v>
      </c>
      <c r="V104" s="37">
        <v>0.82420000000000004</v>
      </c>
      <c r="W104" s="37">
        <v>0.82420000000000004</v>
      </c>
      <c r="X104" s="37">
        <v>0.82420000000000004</v>
      </c>
      <c r="Y104" s="196">
        <v>0.82420000000000004</v>
      </c>
      <c r="Z104" s="36">
        <v>0.82420000000000004</v>
      </c>
      <c r="AA104" s="37">
        <v>0.82420000000000004</v>
      </c>
      <c r="AB104" s="37">
        <v>0.86209999999999998</v>
      </c>
      <c r="AC104" s="37">
        <v>0.86209999999999998</v>
      </c>
      <c r="AD104" s="196">
        <v>0.84630000000000005</v>
      </c>
      <c r="AE104" s="36">
        <v>0.9</v>
      </c>
      <c r="AF104" s="37">
        <v>0.81820000000000004</v>
      </c>
      <c r="AG104" s="37">
        <v>0.83330000000000004</v>
      </c>
      <c r="AH104" s="37">
        <v>0.91669999999999996</v>
      </c>
      <c r="AI104" s="196">
        <v>0.86670000000000003</v>
      </c>
      <c r="AJ104" s="36">
        <v>0.91669999999999996</v>
      </c>
      <c r="AK104" s="37">
        <v>0.83330000000000004</v>
      </c>
      <c r="AL104" s="37">
        <v>0.85709999999999997</v>
      </c>
      <c r="AM104" s="37">
        <v>0.86670000000000003</v>
      </c>
      <c r="AN104" s="196">
        <v>0.86209999999999998</v>
      </c>
      <c r="AO104" s="37">
        <v>0.83330000000000004</v>
      </c>
      <c r="AP104" s="37"/>
      <c r="AQ104" s="37"/>
      <c r="AR104" s="37"/>
      <c r="AS104" s="196">
        <v>0.83330000000000004</v>
      </c>
    </row>
    <row r="105" spans="1:50" ht="15" hidden="1" customHeight="1" outlineLevel="1">
      <c r="C105" s="488"/>
      <c r="D105" s="131" t="s">
        <v>415</v>
      </c>
      <c r="E105" s="38"/>
      <c r="F105" s="38">
        <v>0</v>
      </c>
      <c r="G105" s="39">
        <v>0</v>
      </c>
      <c r="H105" s="176">
        <v>1</v>
      </c>
      <c r="I105" s="176">
        <v>1</v>
      </c>
      <c r="J105" s="177">
        <v>2</v>
      </c>
      <c r="K105" s="175">
        <v>1</v>
      </c>
      <c r="L105" s="176">
        <v>1</v>
      </c>
      <c r="M105" s="176">
        <v>2</v>
      </c>
      <c r="N105" s="176">
        <v>2</v>
      </c>
      <c r="O105" s="177">
        <v>6</v>
      </c>
      <c r="P105" s="175">
        <v>3</v>
      </c>
      <c r="Q105" s="176">
        <v>3</v>
      </c>
      <c r="R105" s="176">
        <v>3</v>
      </c>
      <c r="S105" s="176">
        <v>4</v>
      </c>
      <c r="T105" s="177">
        <v>12</v>
      </c>
      <c r="U105" s="175">
        <v>4</v>
      </c>
      <c r="V105" s="176">
        <v>4</v>
      </c>
      <c r="W105" s="176">
        <v>5</v>
      </c>
      <c r="X105" s="176">
        <v>5</v>
      </c>
      <c r="Y105" s="177">
        <v>18</v>
      </c>
      <c r="Z105" s="175">
        <v>6</v>
      </c>
      <c r="AA105" s="176">
        <v>5</v>
      </c>
      <c r="AB105" s="176">
        <v>8</v>
      </c>
      <c r="AC105" s="176">
        <v>9</v>
      </c>
      <c r="AD105" s="177">
        <v>27</v>
      </c>
      <c r="AE105" s="175">
        <v>9</v>
      </c>
      <c r="AF105" s="176">
        <v>9</v>
      </c>
      <c r="AG105" s="176">
        <v>10</v>
      </c>
      <c r="AH105" s="176">
        <v>11</v>
      </c>
      <c r="AI105" s="177">
        <v>39</v>
      </c>
      <c r="AJ105" s="175">
        <v>11</v>
      </c>
      <c r="AK105" s="176">
        <v>10</v>
      </c>
      <c r="AL105" s="176">
        <v>12</v>
      </c>
      <c r="AM105" s="176">
        <v>13</v>
      </c>
      <c r="AN105" s="177">
        <v>46</v>
      </c>
      <c r="AO105" s="176">
        <v>10</v>
      </c>
      <c r="AP105" s="176"/>
      <c r="AQ105" s="176"/>
      <c r="AR105" s="176"/>
      <c r="AS105" s="177">
        <v>10</v>
      </c>
    </row>
    <row r="106" spans="1:50" ht="5.25" hidden="1" customHeight="1" outlineLevel="1">
      <c r="C106" s="8"/>
      <c r="D106" s="10"/>
      <c r="E106" s="61"/>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4"/>
      <c r="AF106" s="13"/>
      <c r="AG106" s="13"/>
      <c r="AH106" s="13"/>
      <c r="AI106" s="13"/>
      <c r="AJ106" s="14"/>
      <c r="AK106" s="13"/>
      <c r="AL106" s="13"/>
      <c r="AM106" s="13"/>
      <c r="AN106" s="13"/>
      <c r="AO106" s="13"/>
      <c r="AP106" s="13"/>
      <c r="AQ106" s="13"/>
      <c r="AR106" s="13"/>
      <c r="AS106" s="13"/>
    </row>
    <row r="107" spans="1:50" ht="15" hidden="1" customHeight="1" outlineLevel="1">
      <c r="C107" s="486" t="s">
        <v>28</v>
      </c>
      <c r="D107" s="128" t="s">
        <v>551</v>
      </c>
      <c r="E107" s="64"/>
      <c r="F107" s="15">
        <v>0</v>
      </c>
      <c r="G107" s="16">
        <v>0</v>
      </c>
      <c r="H107" s="16">
        <v>0</v>
      </c>
      <c r="I107" s="16">
        <v>0</v>
      </c>
      <c r="J107" s="17">
        <v>0</v>
      </c>
      <c r="K107" s="15">
        <v>0</v>
      </c>
      <c r="L107" s="16">
        <v>0</v>
      </c>
      <c r="M107" s="16">
        <v>0</v>
      </c>
      <c r="N107" s="205">
        <v>0</v>
      </c>
      <c r="O107" s="206">
        <v>0</v>
      </c>
      <c r="P107" s="30">
        <v>11</v>
      </c>
      <c r="Q107" s="28">
        <v>29</v>
      </c>
      <c r="R107" s="28">
        <v>37</v>
      </c>
      <c r="S107" s="28">
        <v>46</v>
      </c>
      <c r="T107" s="29">
        <v>123</v>
      </c>
      <c r="U107" s="30">
        <v>50</v>
      </c>
      <c r="V107" s="28">
        <v>65</v>
      </c>
      <c r="W107" s="28">
        <v>66</v>
      </c>
      <c r="X107" s="28">
        <v>71</v>
      </c>
      <c r="Y107" s="29">
        <v>252</v>
      </c>
      <c r="Z107" s="30">
        <v>68</v>
      </c>
      <c r="AA107" s="28">
        <v>81</v>
      </c>
      <c r="AB107" s="28">
        <v>86</v>
      </c>
      <c r="AC107" s="28">
        <v>91</v>
      </c>
      <c r="AD107" s="29">
        <v>325</v>
      </c>
      <c r="AE107" s="30">
        <v>89</v>
      </c>
      <c r="AF107" s="28">
        <v>108</v>
      </c>
      <c r="AG107" s="28">
        <v>116</v>
      </c>
      <c r="AH107" s="103">
        <v>124</v>
      </c>
      <c r="AI107" s="29">
        <v>438</v>
      </c>
      <c r="AJ107" s="30">
        <v>134</v>
      </c>
      <c r="AK107" s="28">
        <v>157</v>
      </c>
      <c r="AL107" s="28">
        <v>159</v>
      </c>
      <c r="AM107" s="28">
        <v>151</v>
      </c>
      <c r="AN107" s="29">
        <v>601</v>
      </c>
      <c r="AO107" s="416" t="s">
        <v>420</v>
      </c>
      <c r="AP107" s="416"/>
      <c r="AQ107" s="416"/>
      <c r="AR107" s="416"/>
      <c r="AS107" s="417" t="s">
        <v>420</v>
      </c>
    </row>
    <row r="108" spans="1:50" ht="15" hidden="1" customHeight="1" outlineLevel="1">
      <c r="C108" s="486"/>
      <c r="D108" s="129" t="s">
        <v>412</v>
      </c>
      <c r="E108" s="31"/>
      <c r="F108" s="18">
        <v>0</v>
      </c>
      <c r="G108" s="13">
        <v>0</v>
      </c>
      <c r="H108" s="13">
        <v>0</v>
      </c>
      <c r="I108" s="13">
        <v>0</v>
      </c>
      <c r="J108" s="19">
        <v>0</v>
      </c>
      <c r="K108" s="18">
        <v>0</v>
      </c>
      <c r="L108" s="13">
        <v>0</v>
      </c>
      <c r="M108" s="13">
        <v>0</v>
      </c>
      <c r="N108" s="13">
        <v>0</v>
      </c>
      <c r="O108" s="19">
        <v>0</v>
      </c>
      <c r="P108" s="226" t="s">
        <v>417</v>
      </c>
      <c r="Q108" s="32">
        <f>+Q109/P107</f>
        <v>9.0909090909090912E-2</v>
      </c>
      <c r="R108" s="32">
        <f>+R109/Q107</f>
        <v>0.10344827586206896</v>
      </c>
      <c r="S108" s="32">
        <f>+S109/R107</f>
        <v>8.1081081081081086E-2</v>
      </c>
      <c r="T108" s="33">
        <f>+T109/SUM(N107,P107:R107)</f>
        <v>9.0909090909090912E-2</v>
      </c>
      <c r="U108" s="31">
        <f>+U109/S107</f>
        <v>8.6956521739130432E-2</v>
      </c>
      <c r="V108" s="32">
        <f>+V109/U107</f>
        <v>0.1</v>
      </c>
      <c r="W108" s="32">
        <f>+W109/V107</f>
        <v>9.2307692307692313E-2</v>
      </c>
      <c r="X108" s="32">
        <f>+X109/W107</f>
        <v>9.0909090909090912E-2</v>
      </c>
      <c r="Y108" s="33">
        <f>+Y109/SUM(S107,U107:W107)</f>
        <v>9.6916299559471369E-2</v>
      </c>
      <c r="Z108" s="31">
        <f>+Z109/X107</f>
        <v>9.8591549295774641E-2</v>
      </c>
      <c r="AA108" s="32">
        <f>+AA109/Z107</f>
        <v>0.10294117647058823</v>
      </c>
      <c r="AB108" s="32">
        <f>+AB109/AA107</f>
        <v>9.8765432098765427E-2</v>
      </c>
      <c r="AC108" s="32">
        <f>+AC109/AB107</f>
        <v>9.3023255813953487E-2</v>
      </c>
      <c r="AD108" s="33">
        <f>+AD109/SUM(X107,Z107:AB107)</f>
        <v>9.4771241830065356E-2</v>
      </c>
      <c r="AE108" s="31">
        <f>+AE109/AC107</f>
        <v>9.8901098901098897E-2</v>
      </c>
      <c r="AF108" s="32">
        <f>+AF109/AE107</f>
        <v>0.10112359550561797</v>
      </c>
      <c r="AG108" s="32">
        <f>+AG109/AF107</f>
        <v>9.2592592592592587E-2</v>
      </c>
      <c r="AH108" s="32">
        <f>+AH109/AG107</f>
        <v>9.4827586206896547E-2</v>
      </c>
      <c r="AI108" s="33">
        <f>+AI109/SUM(AC107,AE107,AF107,AG107)</f>
        <v>9.6534653465346537E-2</v>
      </c>
      <c r="AJ108" s="31">
        <f>+AJ109/AH107</f>
        <v>6.4516129032258063E-2</v>
      </c>
      <c r="AK108" s="32">
        <f>+AK109/AJ107</f>
        <v>9.7014925373134331E-2</v>
      </c>
      <c r="AL108" s="32">
        <f>+AL109/AK107</f>
        <v>9.5541401273885357E-2</v>
      </c>
      <c r="AM108" s="32">
        <f>+AM109/AL107</f>
        <v>6.2893081761006289E-2</v>
      </c>
      <c r="AN108" s="33">
        <f>+AN109/SUM(AH107,AJ107,AK107,AL107)</f>
        <v>8.0139372822299645E-2</v>
      </c>
      <c r="AO108" s="32">
        <f>+AO109/AM107</f>
        <v>3.3112582781456956E-2</v>
      </c>
      <c r="AP108" s="32"/>
      <c r="AQ108" s="32"/>
      <c r="AR108" s="32"/>
      <c r="AS108" s="33">
        <f>AO108</f>
        <v>3.3112582781456956E-2</v>
      </c>
    </row>
    <row r="109" spans="1:50" s="2" customFormat="1" ht="15" hidden="1" customHeight="1" outlineLevel="1">
      <c r="C109" s="486"/>
      <c r="D109" s="130" t="s">
        <v>413</v>
      </c>
      <c r="E109" s="34"/>
      <c r="F109" s="34">
        <v>0</v>
      </c>
      <c r="G109" s="55">
        <v>0</v>
      </c>
      <c r="H109" s="55">
        <v>0</v>
      </c>
      <c r="I109" s="55">
        <v>0</v>
      </c>
      <c r="J109" s="35">
        <v>0</v>
      </c>
      <c r="K109" s="34">
        <v>0</v>
      </c>
      <c r="L109" s="55">
        <v>0</v>
      </c>
      <c r="M109" s="55">
        <v>0</v>
      </c>
      <c r="N109" s="55">
        <v>0</v>
      </c>
      <c r="O109" s="35">
        <v>0</v>
      </c>
      <c r="P109" s="203">
        <v>0</v>
      </c>
      <c r="Q109" s="179">
        <v>1</v>
      </c>
      <c r="R109" s="179">
        <v>3</v>
      </c>
      <c r="S109" s="179">
        <v>3</v>
      </c>
      <c r="T109" s="180">
        <v>7</v>
      </c>
      <c r="U109" s="178">
        <v>4</v>
      </c>
      <c r="V109" s="179">
        <v>5</v>
      </c>
      <c r="W109" s="179">
        <v>6</v>
      </c>
      <c r="X109" s="179">
        <v>6</v>
      </c>
      <c r="Y109" s="180">
        <v>22</v>
      </c>
      <c r="Z109" s="178">
        <v>7</v>
      </c>
      <c r="AA109" s="179">
        <v>7</v>
      </c>
      <c r="AB109" s="179">
        <v>8</v>
      </c>
      <c r="AC109" s="179">
        <v>8</v>
      </c>
      <c r="AD109" s="180">
        <v>29</v>
      </c>
      <c r="AE109" s="178">
        <v>9</v>
      </c>
      <c r="AF109" s="179">
        <v>9</v>
      </c>
      <c r="AG109" s="179">
        <v>10</v>
      </c>
      <c r="AH109" s="179">
        <v>11</v>
      </c>
      <c r="AI109" s="180">
        <v>39</v>
      </c>
      <c r="AJ109" s="178">
        <v>8</v>
      </c>
      <c r="AK109" s="179">
        <v>13</v>
      </c>
      <c r="AL109" s="179">
        <v>15</v>
      </c>
      <c r="AM109" s="179">
        <v>10</v>
      </c>
      <c r="AN109" s="180">
        <v>46</v>
      </c>
      <c r="AO109" s="179">
        <v>5</v>
      </c>
      <c r="AP109" s="179"/>
      <c r="AQ109" s="179"/>
      <c r="AR109" s="179"/>
      <c r="AS109" s="180">
        <v>5</v>
      </c>
      <c r="AT109" s="1"/>
      <c r="AU109" s="1"/>
      <c r="AV109" s="1"/>
      <c r="AW109" s="1"/>
      <c r="AX109" s="1"/>
    </row>
    <row r="110" spans="1:50" ht="15" hidden="1" customHeight="1" outlineLevel="1">
      <c r="C110" s="486"/>
      <c r="D110" s="129" t="s">
        <v>414</v>
      </c>
      <c r="E110" s="36"/>
      <c r="F110" s="236">
        <v>0</v>
      </c>
      <c r="G110" s="275">
        <v>0</v>
      </c>
      <c r="H110" s="275">
        <v>0</v>
      </c>
      <c r="I110" s="275">
        <v>0</v>
      </c>
      <c r="J110" s="235">
        <v>0</v>
      </c>
      <c r="K110" s="236">
        <v>0</v>
      </c>
      <c r="L110" s="275">
        <v>0</v>
      </c>
      <c r="M110" s="275">
        <v>0</v>
      </c>
      <c r="N110" s="275">
        <v>0</v>
      </c>
      <c r="O110" s="235">
        <v>0</v>
      </c>
      <c r="P110" s="36">
        <v>1</v>
      </c>
      <c r="Q110" s="37">
        <v>1</v>
      </c>
      <c r="R110" s="37">
        <v>1</v>
      </c>
      <c r="S110" s="37">
        <v>1</v>
      </c>
      <c r="T110" s="196">
        <v>1</v>
      </c>
      <c r="U110" s="36">
        <v>1</v>
      </c>
      <c r="V110" s="37">
        <v>1</v>
      </c>
      <c r="W110" s="37">
        <v>1</v>
      </c>
      <c r="X110" s="37">
        <v>1</v>
      </c>
      <c r="Y110" s="196">
        <v>1</v>
      </c>
      <c r="Z110" s="36">
        <v>1</v>
      </c>
      <c r="AA110" s="37">
        <v>1</v>
      </c>
      <c r="AB110" s="37">
        <v>1</v>
      </c>
      <c r="AC110" s="37">
        <v>1</v>
      </c>
      <c r="AD110" s="196">
        <v>1</v>
      </c>
      <c r="AE110" s="36">
        <v>1</v>
      </c>
      <c r="AF110" s="37">
        <v>1</v>
      </c>
      <c r="AG110" s="37">
        <v>1</v>
      </c>
      <c r="AH110" s="37">
        <v>1</v>
      </c>
      <c r="AI110" s="196">
        <v>1</v>
      </c>
      <c r="AJ110" s="36">
        <v>1</v>
      </c>
      <c r="AK110" s="37">
        <v>1</v>
      </c>
      <c r="AL110" s="37">
        <v>1</v>
      </c>
      <c r="AM110" s="37">
        <v>1</v>
      </c>
      <c r="AN110" s="196">
        <v>1</v>
      </c>
      <c r="AO110" s="37">
        <v>1</v>
      </c>
      <c r="AP110" s="37"/>
      <c r="AQ110" s="37"/>
      <c r="AR110" s="37"/>
      <c r="AS110" s="196">
        <v>1</v>
      </c>
    </row>
    <row r="111" spans="1:50" ht="15" hidden="1" customHeight="1" outlineLevel="1">
      <c r="C111" s="489"/>
      <c r="D111" s="131" t="s">
        <v>415</v>
      </c>
      <c r="E111" s="38"/>
      <c r="F111" s="38">
        <v>0</v>
      </c>
      <c r="G111" s="39">
        <v>0</v>
      </c>
      <c r="H111" s="39">
        <v>0</v>
      </c>
      <c r="I111" s="39">
        <v>0</v>
      </c>
      <c r="J111" s="40">
        <v>0</v>
      </c>
      <c r="K111" s="38">
        <v>0</v>
      </c>
      <c r="L111" s="39">
        <v>0</v>
      </c>
      <c r="M111" s="39">
        <v>0</v>
      </c>
      <c r="N111" s="39">
        <v>0</v>
      </c>
      <c r="O111" s="40">
        <v>0</v>
      </c>
      <c r="P111" s="204">
        <v>0</v>
      </c>
      <c r="Q111" s="176">
        <v>1</v>
      </c>
      <c r="R111" s="176">
        <v>3</v>
      </c>
      <c r="S111" s="176">
        <v>3</v>
      </c>
      <c r="T111" s="177">
        <v>7</v>
      </c>
      <c r="U111" s="175">
        <v>4</v>
      </c>
      <c r="V111" s="176">
        <v>5</v>
      </c>
      <c r="W111" s="176">
        <v>6</v>
      </c>
      <c r="X111" s="176">
        <v>6</v>
      </c>
      <c r="Y111" s="177">
        <v>22</v>
      </c>
      <c r="Z111" s="175">
        <v>7</v>
      </c>
      <c r="AA111" s="176">
        <v>7</v>
      </c>
      <c r="AB111" s="176">
        <v>8</v>
      </c>
      <c r="AC111" s="176">
        <v>8</v>
      </c>
      <c r="AD111" s="177">
        <v>29</v>
      </c>
      <c r="AE111" s="175">
        <v>9</v>
      </c>
      <c r="AF111" s="176">
        <v>9</v>
      </c>
      <c r="AG111" s="176">
        <v>10</v>
      </c>
      <c r="AH111" s="176">
        <v>11</v>
      </c>
      <c r="AI111" s="177">
        <v>39</v>
      </c>
      <c r="AJ111" s="175">
        <v>8</v>
      </c>
      <c r="AK111" s="176">
        <v>13</v>
      </c>
      <c r="AL111" s="176">
        <v>15</v>
      </c>
      <c r="AM111" s="176">
        <v>10</v>
      </c>
      <c r="AN111" s="177">
        <v>46</v>
      </c>
      <c r="AO111" s="176">
        <v>5</v>
      </c>
      <c r="AP111" s="176"/>
      <c r="AQ111" s="176"/>
      <c r="AR111" s="176"/>
      <c r="AS111" s="177">
        <v>5</v>
      </c>
    </row>
    <row r="112" spans="1:50" ht="5.25" hidden="1" customHeight="1" outlineLevel="1">
      <c r="C112" s="8"/>
      <c r="D112" s="10"/>
      <c r="E112" s="61"/>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4"/>
      <c r="AF112" s="13"/>
      <c r="AG112" s="13"/>
      <c r="AH112" s="13"/>
      <c r="AI112" s="13"/>
      <c r="AJ112" s="14"/>
      <c r="AK112" s="13"/>
      <c r="AL112" s="13"/>
      <c r="AM112" s="13"/>
      <c r="AN112" s="13"/>
      <c r="AO112" s="13"/>
      <c r="AP112" s="13"/>
      <c r="AQ112" s="13"/>
      <c r="AR112" s="13"/>
      <c r="AS112" s="13"/>
    </row>
    <row r="113" spans="3:50" ht="15" hidden="1" customHeight="1" outlineLevel="1">
      <c r="C113" s="486" t="s">
        <v>29</v>
      </c>
      <c r="D113" s="128" t="s">
        <v>411</v>
      </c>
      <c r="E113" s="64"/>
      <c r="F113" s="15">
        <v>0</v>
      </c>
      <c r="G113" s="16">
        <v>0</v>
      </c>
      <c r="H113" s="16">
        <v>0</v>
      </c>
      <c r="I113" s="16">
        <v>0</v>
      </c>
      <c r="J113" s="17">
        <v>0</v>
      </c>
      <c r="K113" s="30">
        <v>60</v>
      </c>
      <c r="L113" s="28">
        <v>63</v>
      </c>
      <c r="M113" s="28">
        <v>77</v>
      </c>
      <c r="N113" s="28">
        <v>80</v>
      </c>
      <c r="O113" s="29">
        <v>280</v>
      </c>
      <c r="P113" s="30">
        <v>82</v>
      </c>
      <c r="Q113" s="28">
        <v>93</v>
      </c>
      <c r="R113" s="28">
        <v>96</v>
      </c>
      <c r="S113" s="28">
        <v>100</v>
      </c>
      <c r="T113" s="29">
        <v>371</v>
      </c>
      <c r="U113" s="30">
        <v>94</v>
      </c>
      <c r="V113" s="28">
        <v>103</v>
      </c>
      <c r="W113" s="28">
        <v>114</v>
      </c>
      <c r="X113" s="28">
        <v>118</v>
      </c>
      <c r="Y113" s="29">
        <v>429</v>
      </c>
      <c r="Z113" s="30">
        <v>129</v>
      </c>
      <c r="AA113" s="28">
        <v>143</v>
      </c>
      <c r="AB113" s="28">
        <v>157</v>
      </c>
      <c r="AC113" s="28">
        <v>175</v>
      </c>
      <c r="AD113" s="29">
        <v>604</v>
      </c>
      <c r="AE113" s="30">
        <v>174</v>
      </c>
      <c r="AF113" s="28">
        <v>188</v>
      </c>
      <c r="AG113" s="28">
        <v>208</v>
      </c>
      <c r="AH113" s="28">
        <v>215</v>
      </c>
      <c r="AI113" s="29">
        <v>785</v>
      </c>
      <c r="AJ113" s="30">
        <v>208</v>
      </c>
      <c r="AK113" s="28">
        <v>228</v>
      </c>
      <c r="AL113" s="28">
        <v>266</v>
      </c>
      <c r="AM113" s="28">
        <v>275</v>
      </c>
      <c r="AN113" s="29">
        <v>978</v>
      </c>
      <c r="AO113" s="28">
        <v>272</v>
      </c>
      <c r="AP113" s="28"/>
      <c r="AQ113" s="28"/>
      <c r="AR113" s="28"/>
      <c r="AS113" s="29">
        <v>272</v>
      </c>
    </row>
    <row r="114" spans="3:50" ht="15" hidden="1" customHeight="1" outlineLevel="1">
      <c r="C114" s="486"/>
      <c r="D114" s="129" t="s">
        <v>412</v>
      </c>
      <c r="E114" s="31"/>
      <c r="F114" s="18">
        <v>0</v>
      </c>
      <c r="G114" s="13">
        <v>0</v>
      </c>
      <c r="H114" s="13">
        <v>0</v>
      </c>
      <c r="I114" s="13">
        <v>0</v>
      </c>
      <c r="J114" s="19">
        <v>0</v>
      </c>
      <c r="K114" s="34">
        <v>0</v>
      </c>
      <c r="L114" s="32">
        <f>+L115/K113</f>
        <v>0.1</v>
      </c>
      <c r="M114" s="32">
        <f>+M115/L113</f>
        <v>0.1111111111111111</v>
      </c>
      <c r="N114" s="32">
        <f>+N115/M113</f>
        <v>0.1038961038961039</v>
      </c>
      <c r="O114" s="33">
        <f>+O115/SUM(K113:M113)</f>
        <v>0.105</v>
      </c>
      <c r="P114" s="31">
        <f>+P115/N113</f>
        <v>0.1125</v>
      </c>
      <c r="Q114" s="32">
        <f>+Q115/P113</f>
        <v>0.10975609756097561</v>
      </c>
      <c r="R114" s="32">
        <f>+R115/Q113</f>
        <v>0.10752688172043011</v>
      </c>
      <c r="S114" s="32">
        <f>+S115/R113</f>
        <v>0.10416666666666667</v>
      </c>
      <c r="T114" s="33">
        <f>+T115/SUM(N113,P113:R113)</f>
        <v>0.10826210826210826</v>
      </c>
      <c r="U114" s="31">
        <f>+U115/S113</f>
        <v>0.04</v>
      </c>
      <c r="V114" s="32">
        <f>+V115/U113</f>
        <v>0.10638297872340426</v>
      </c>
      <c r="W114" s="32">
        <f>+W115/V113</f>
        <v>0.10679611650485436</v>
      </c>
      <c r="X114" s="32">
        <f>+X115/W113</f>
        <v>0.10526315789473684</v>
      </c>
      <c r="Y114" s="33">
        <f>+Y115/SUM(S113,U113:W113)</f>
        <v>9.002433090024331E-2</v>
      </c>
      <c r="Z114" s="31">
        <f>+Z115/X113</f>
        <v>0</v>
      </c>
      <c r="AA114" s="32">
        <f>+AA115/Z113</f>
        <v>0.10852713178294573</v>
      </c>
      <c r="AB114" s="32">
        <f>+AB115/AA113</f>
        <v>0.1048951048951049</v>
      </c>
      <c r="AC114" s="32">
        <f>+AC115/AB113</f>
        <v>2.5477707006369428E-2</v>
      </c>
      <c r="AD114" s="33">
        <f>+AD115/SUM(X113,Z113:AB113)</f>
        <v>6.0329067641681902E-2</v>
      </c>
      <c r="AE114" s="31">
        <f>+AE115/AC113</f>
        <v>0</v>
      </c>
      <c r="AF114" s="32">
        <f>+AF115/AE113</f>
        <v>0.10919540229885058</v>
      </c>
      <c r="AG114" s="32">
        <v>7.4468085106382975E-2</v>
      </c>
      <c r="AH114" s="32">
        <f>+AH115/AG113</f>
        <v>0</v>
      </c>
      <c r="AI114" s="33">
        <f>+AI115/SUM(AC113,AE113,AF113,AG113)</f>
        <v>4.429530201342282E-2</v>
      </c>
      <c r="AJ114" s="31">
        <f>+AJ115/AH113</f>
        <v>0</v>
      </c>
      <c r="AK114" s="32">
        <f>+AK115/AJ113</f>
        <v>0.10576923076923077</v>
      </c>
      <c r="AL114" s="32">
        <f>+AL115/AK113</f>
        <v>4.8245614035087717E-2</v>
      </c>
      <c r="AM114" s="32">
        <f>+AM115/AL113</f>
        <v>0</v>
      </c>
      <c r="AN114" s="33">
        <f>+AN115/SUM(AH113,AJ113,AK113,AL113)</f>
        <v>3.5986913849509271E-2</v>
      </c>
      <c r="AO114" s="32">
        <f>+AO115/AM113</f>
        <v>0</v>
      </c>
      <c r="AP114" s="32"/>
      <c r="AQ114" s="32"/>
      <c r="AR114" s="32"/>
      <c r="AS114" s="33">
        <f>AO114</f>
        <v>0</v>
      </c>
    </row>
    <row r="115" spans="3:50" s="2" customFormat="1" ht="15" hidden="1" customHeight="1" outlineLevel="1">
      <c r="C115" s="486"/>
      <c r="D115" s="130" t="s">
        <v>413</v>
      </c>
      <c r="E115" s="34"/>
      <c r="F115" s="34">
        <v>0</v>
      </c>
      <c r="G115" s="55">
        <v>0</v>
      </c>
      <c r="H115" s="55">
        <v>0</v>
      </c>
      <c r="I115" s="55">
        <v>0</v>
      </c>
      <c r="J115" s="35">
        <v>0</v>
      </c>
      <c r="K115" s="34">
        <v>0</v>
      </c>
      <c r="L115" s="179">
        <v>6</v>
      </c>
      <c r="M115" s="179">
        <v>7</v>
      </c>
      <c r="N115" s="179">
        <v>8</v>
      </c>
      <c r="O115" s="180">
        <v>21</v>
      </c>
      <c r="P115" s="178">
        <v>9</v>
      </c>
      <c r="Q115" s="179">
        <v>9</v>
      </c>
      <c r="R115" s="179">
        <v>10</v>
      </c>
      <c r="S115" s="179">
        <v>10</v>
      </c>
      <c r="T115" s="180">
        <v>38</v>
      </c>
      <c r="U115" s="178">
        <v>4</v>
      </c>
      <c r="V115" s="179">
        <v>10</v>
      </c>
      <c r="W115" s="179">
        <v>11</v>
      </c>
      <c r="X115" s="179">
        <v>12</v>
      </c>
      <c r="Y115" s="180">
        <v>37</v>
      </c>
      <c r="Z115" s="178">
        <v>0</v>
      </c>
      <c r="AA115" s="179">
        <v>14</v>
      </c>
      <c r="AB115" s="179">
        <v>15</v>
      </c>
      <c r="AC115" s="179">
        <v>4</v>
      </c>
      <c r="AD115" s="180">
        <v>33</v>
      </c>
      <c r="AE115" s="178">
        <v>0</v>
      </c>
      <c r="AF115" s="179">
        <v>19</v>
      </c>
      <c r="AG115" s="179">
        <v>14</v>
      </c>
      <c r="AH115" s="179">
        <v>0</v>
      </c>
      <c r="AI115" s="180">
        <v>33</v>
      </c>
      <c r="AJ115" s="178">
        <v>0</v>
      </c>
      <c r="AK115" s="179">
        <v>22</v>
      </c>
      <c r="AL115" s="179">
        <v>11</v>
      </c>
      <c r="AM115" s="179">
        <v>0</v>
      </c>
      <c r="AN115" s="180">
        <v>33</v>
      </c>
      <c r="AO115" s="179">
        <v>0</v>
      </c>
      <c r="AP115" s="179"/>
      <c r="AQ115" s="179"/>
      <c r="AR115" s="179"/>
      <c r="AS115" s="180">
        <v>0</v>
      </c>
      <c r="AT115" s="1"/>
      <c r="AU115" s="1"/>
      <c r="AV115" s="1"/>
      <c r="AW115" s="1"/>
      <c r="AX115" s="1"/>
    </row>
    <row r="116" spans="3:50" ht="15" hidden="1" customHeight="1" outlineLevel="1">
      <c r="C116" s="486"/>
      <c r="D116" s="129" t="s">
        <v>414</v>
      </c>
      <c r="E116" s="36"/>
      <c r="F116" s="236">
        <v>0</v>
      </c>
      <c r="G116" s="275">
        <v>0</v>
      </c>
      <c r="H116" s="275">
        <v>0</v>
      </c>
      <c r="I116" s="275">
        <v>0</v>
      </c>
      <c r="J116" s="235">
        <v>0</v>
      </c>
      <c r="K116" s="239">
        <v>0</v>
      </c>
      <c r="L116" s="37">
        <v>1</v>
      </c>
      <c r="M116" s="37">
        <v>1</v>
      </c>
      <c r="N116" s="37">
        <v>1</v>
      </c>
      <c r="O116" s="196">
        <v>1</v>
      </c>
      <c r="P116" s="36">
        <v>1</v>
      </c>
      <c r="Q116" s="37">
        <v>1</v>
      </c>
      <c r="R116" s="37">
        <v>1</v>
      </c>
      <c r="S116" s="37">
        <v>1</v>
      </c>
      <c r="T116" s="196">
        <v>1</v>
      </c>
      <c r="U116" s="36">
        <v>1</v>
      </c>
      <c r="V116" s="37">
        <v>1</v>
      </c>
      <c r="W116" s="37">
        <v>1</v>
      </c>
      <c r="X116" s="37">
        <v>1</v>
      </c>
      <c r="Y116" s="196">
        <v>1</v>
      </c>
      <c r="Z116" s="36">
        <v>1</v>
      </c>
      <c r="AA116" s="37">
        <v>1</v>
      </c>
      <c r="AB116" s="37">
        <v>1</v>
      </c>
      <c r="AC116" s="37">
        <v>1</v>
      </c>
      <c r="AD116" s="196">
        <v>1</v>
      </c>
      <c r="AE116" s="36">
        <v>1</v>
      </c>
      <c r="AF116" s="37">
        <v>1</v>
      </c>
      <c r="AG116" s="37">
        <v>1</v>
      </c>
      <c r="AH116" s="37">
        <v>1</v>
      </c>
      <c r="AI116" s="196">
        <v>1</v>
      </c>
      <c r="AJ116" s="36">
        <v>1</v>
      </c>
      <c r="AK116" s="37">
        <v>1</v>
      </c>
      <c r="AL116" s="37">
        <v>1</v>
      </c>
      <c r="AM116" s="37">
        <v>1</v>
      </c>
      <c r="AN116" s="196">
        <v>1</v>
      </c>
      <c r="AO116" s="37">
        <v>1</v>
      </c>
      <c r="AP116" s="37"/>
      <c r="AQ116" s="37"/>
      <c r="AR116" s="37"/>
      <c r="AS116" s="196">
        <v>1</v>
      </c>
    </row>
    <row r="117" spans="3:50" ht="15" hidden="1" customHeight="1" outlineLevel="1">
      <c r="C117" s="489"/>
      <c r="D117" s="131" t="s">
        <v>415</v>
      </c>
      <c r="E117" s="38"/>
      <c r="F117" s="38">
        <v>0</v>
      </c>
      <c r="G117" s="39">
        <v>0</v>
      </c>
      <c r="H117" s="39">
        <v>0</v>
      </c>
      <c r="I117" s="39">
        <v>0</v>
      </c>
      <c r="J117" s="40">
        <v>0</v>
      </c>
      <c r="K117" s="38">
        <v>0</v>
      </c>
      <c r="L117" s="176">
        <v>6</v>
      </c>
      <c r="M117" s="176">
        <v>7</v>
      </c>
      <c r="N117" s="176">
        <v>8</v>
      </c>
      <c r="O117" s="177">
        <v>21</v>
      </c>
      <c r="P117" s="175">
        <v>9</v>
      </c>
      <c r="Q117" s="176">
        <v>9</v>
      </c>
      <c r="R117" s="176">
        <v>10</v>
      </c>
      <c r="S117" s="176">
        <v>10</v>
      </c>
      <c r="T117" s="177">
        <v>38</v>
      </c>
      <c r="U117" s="175">
        <v>4</v>
      </c>
      <c r="V117" s="176">
        <v>10</v>
      </c>
      <c r="W117" s="176">
        <v>11</v>
      </c>
      <c r="X117" s="176">
        <v>12</v>
      </c>
      <c r="Y117" s="177">
        <v>37</v>
      </c>
      <c r="Z117" s="175">
        <v>0</v>
      </c>
      <c r="AA117" s="176">
        <v>14</v>
      </c>
      <c r="AB117" s="176">
        <v>15</v>
      </c>
      <c r="AC117" s="176">
        <v>4</v>
      </c>
      <c r="AD117" s="177">
        <v>33</v>
      </c>
      <c r="AE117" s="175">
        <v>0</v>
      </c>
      <c r="AF117" s="176">
        <v>19</v>
      </c>
      <c r="AG117" s="176">
        <v>14</v>
      </c>
      <c r="AH117" s="176">
        <v>0</v>
      </c>
      <c r="AI117" s="177">
        <v>33</v>
      </c>
      <c r="AJ117" s="175">
        <v>0</v>
      </c>
      <c r="AK117" s="176">
        <v>22</v>
      </c>
      <c r="AL117" s="176">
        <v>11</v>
      </c>
      <c r="AM117" s="176">
        <v>0</v>
      </c>
      <c r="AN117" s="177">
        <v>33</v>
      </c>
      <c r="AO117" s="176">
        <v>0</v>
      </c>
      <c r="AP117" s="176"/>
      <c r="AQ117" s="176"/>
      <c r="AR117" s="176"/>
      <c r="AS117" s="177">
        <v>0</v>
      </c>
    </row>
    <row r="118" spans="3:50" ht="5.25" hidden="1" customHeight="1" outlineLevel="1">
      <c r="C118" s="8"/>
      <c r="D118" s="10"/>
      <c r="E118" s="61"/>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4"/>
      <c r="AF118" s="13"/>
      <c r="AG118" s="13"/>
      <c r="AH118" s="13"/>
      <c r="AI118" s="13"/>
      <c r="AJ118" s="14"/>
      <c r="AK118" s="13"/>
      <c r="AL118" s="13"/>
      <c r="AM118" s="13"/>
      <c r="AN118" s="13"/>
      <c r="AO118" s="13"/>
      <c r="AP118" s="13"/>
      <c r="AQ118" s="13"/>
      <c r="AR118" s="13"/>
      <c r="AS118" s="13"/>
    </row>
    <row r="119" spans="3:50" ht="15" hidden="1" customHeight="1" outlineLevel="1">
      <c r="C119" s="486" t="s">
        <v>423</v>
      </c>
      <c r="D119" s="128" t="s">
        <v>424</v>
      </c>
      <c r="E119" s="64"/>
      <c r="F119" s="15">
        <v>0</v>
      </c>
      <c r="G119" s="16">
        <v>0</v>
      </c>
      <c r="H119" s="16">
        <v>0</v>
      </c>
      <c r="I119" s="16">
        <v>0</v>
      </c>
      <c r="J119" s="17">
        <v>0</v>
      </c>
      <c r="K119" s="68">
        <v>1</v>
      </c>
      <c r="L119" s="28">
        <v>10</v>
      </c>
      <c r="M119" s="28">
        <v>18</v>
      </c>
      <c r="N119" s="69">
        <v>35</v>
      </c>
      <c r="O119" s="29">
        <v>64</v>
      </c>
      <c r="P119" s="30">
        <v>44</v>
      </c>
      <c r="Q119" s="28">
        <v>93</v>
      </c>
      <c r="R119" s="28">
        <v>136</v>
      </c>
      <c r="S119" s="28">
        <v>190</v>
      </c>
      <c r="T119" s="29">
        <v>463</v>
      </c>
      <c r="U119" s="30">
        <v>124</v>
      </c>
      <c r="V119" s="28">
        <v>194</v>
      </c>
      <c r="W119" s="103">
        <v>196</v>
      </c>
      <c r="X119" s="28">
        <v>211</v>
      </c>
      <c r="Y119" s="29">
        <v>725</v>
      </c>
      <c r="Z119" s="30">
        <v>167</v>
      </c>
      <c r="AA119" s="28">
        <v>247</v>
      </c>
      <c r="AB119" s="28">
        <v>233</v>
      </c>
      <c r="AC119" s="28">
        <v>282</v>
      </c>
      <c r="AD119" s="29">
        <v>928</v>
      </c>
      <c r="AE119" s="30">
        <v>178</v>
      </c>
      <c r="AF119" s="28">
        <v>356</v>
      </c>
      <c r="AG119" s="28">
        <v>337</v>
      </c>
      <c r="AH119" s="28">
        <v>392</v>
      </c>
      <c r="AI119" s="29">
        <v>1263</v>
      </c>
      <c r="AJ119" s="30">
        <v>248</v>
      </c>
      <c r="AK119" s="28">
        <v>359</v>
      </c>
      <c r="AL119" s="28">
        <v>412</v>
      </c>
      <c r="AM119" s="28">
        <v>405</v>
      </c>
      <c r="AN119" s="29">
        <v>1424</v>
      </c>
      <c r="AO119" s="28">
        <v>353</v>
      </c>
      <c r="AP119" s="28"/>
      <c r="AQ119" s="28"/>
      <c r="AR119" s="28"/>
      <c r="AS119" s="29">
        <v>353</v>
      </c>
    </row>
    <row r="120" spans="3:50" ht="15" hidden="1" customHeight="1" outlineLevel="1">
      <c r="C120" s="486"/>
      <c r="D120" s="129" t="s">
        <v>412</v>
      </c>
      <c r="E120" s="31"/>
      <c r="F120" s="18">
        <v>0</v>
      </c>
      <c r="G120" s="13">
        <v>0</v>
      </c>
      <c r="H120" s="13">
        <v>0</v>
      </c>
      <c r="I120" s="13">
        <v>0</v>
      </c>
      <c r="J120" s="19">
        <v>0</v>
      </c>
      <c r="K120" s="18">
        <v>0</v>
      </c>
      <c r="L120" s="13">
        <v>0</v>
      </c>
      <c r="M120" s="225" t="s">
        <v>417</v>
      </c>
      <c r="N120" s="225" t="s">
        <v>417</v>
      </c>
      <c r="O120" s="33">
        <f>+O121/SUM(I119,K119:M119)</f>
        <v>3.4482758620689655E-2</v>
      </c>
      <c r="P120" s="31">
        <f>+P121/N119</f>
        <v>2.8571428571428571E-2</v>
      </c>
      <c r="Q120" s="32">
        <f>+Q121/P119</f>
        <v>2.2727272727272728E-2</v>
      </c>
      <c r="R120" s="32">
        <f>+R121/Q119</f>
        <v>2.1505376344086023E-2</v>
      </c>
      <c r="S120" s="32">
        <f>+S121/R119</f>
        <v>2.2058823529411766E-2</v>
      </c>
      <c r="T120" s="33">
        <f>+T121/SUM(N119,P119:R119)</f>
        <v>2.5974025974025976E-2</v>
      </c>
      <c r="U120" s="31">
        <f>+U121/S119</f>
        <v>2.6315789473684209E-2</v>
      </c>
      <c r="V120" s="32">
        <f>+V121/U119</f>
        <v>2.4193548387096774E-2</v>
      </c>
      <c r="W120" s="32">
        <f>+W121/V119</f>
        <v>2.5773195876288658E-2</v>
      </c>
      <c r="X120" s="32">
        <f>+X121/W119</f>
        <v>2.5510204081632654E-2</v>
      </c>
      <c r="Y120" s="33">
        <f>+Y121/SUM(S119,U119:W119)</f>
        <v>2.556818181818182E-2</v>
      </c>
      <c r="Z120" s="31">
        <f>+Z121/X119</f>
        <v>2.3696682464454975E-2</v>
      </c>
      <c r="AA120" s="32">
        <f>+AA121/Z119</f>
        <v>2.3952095808383235E-2</v>
      </c>
      <c r="AB120" s="32">
        <f>+AB121/AA119</f>
        <v>2.4291497975708502E-2</v>
      </c>
      <c r="AC120" s="32">
        <f>+AC121/AB119</f>
        <v>2.575107296137339E-2</v>
      </c>
      <c r="AD120" s="33">
        <f>+AD121/SUM(X119,Z119:AB119)</f>
        <v>2.564102564102564E-2</v>
      </c>
      <c r="AE120" s="31">
        <f>+AE121/AC119</f>
        <v>2.4822695035460994E-2</v>
      </c>
      <c r="AF120" s="32">
        <f>+AF121/AE119</f>
        <v>2.8089887640449437E-2</v>
      </c>
      <c r="AG120" s="32">
        <f>+AG121/AF119</f>
        <v>2.5280898876404494E-2</v>
      </c>
      <c r="AH120" s="32">
        <f>+AH121/AG119</f>
        <v>2.6706231454005934E-2</v>
      </c>
      <c r="AI120" s="33">
        <f>+AI121/SUM(AC119,AE119,AF119,AG119)</f>
        <v>2.6019080659150044E-2</v>
      </c>
      <c r="AJ120" s="31">
        <f>+AJ121/AH119</f>
        <v>2.5510204081632654E-2</v>
      </c>
      <c r="AK120" s="32">
        <f>+AK121/AJ119</f>
        <v>2.8225806451612902E-2</v>
      </c>
      <c r="AL120" s="32">
        <f>+AL121/AK119</f>
        <v>2.5069637883008356E-2</v>
      </c>
      <c r="AM120" s="32">
        <f>+AM121/AL119</f>
        <v>2.6699029126213591E-2</v>
      </c>
      <c r="AN120" s="33">
        <f>+AN121/SUM(AH119,AJ119,AK119,AL119)</f>
        <v>2.6222537207654145E-2</v>
      </c>
      <c r="AO120" s="32">
        <f>+AO121/AM119</f>
        <v>2.7160493827160494E-2</v>
      </c>
      <c r="AP120" s="32"/>
      <c r="AQ120" s="32"/>
      <c r="AR120" s="32"/>
      <c r="AS120" s="33">
        <f>AO120</f>
        <v>2.7160493827160494E-2</v>
      </c>
    </row>
    <row r="121" spans="3:50" s="2" customFormat="1" ht="14.5" hidden="1" outlineLevel="1">
      <c r="C121" s="486"/>
      <c r="D121" s="130" t="s">
        <v>413</v>
      </c>
      <c r="E121" s="34"/>
      <c r="F121" s="34">
        <v>0</v>
      </c>
      <c r="G121" s="55">
        <v>0</v>
      </c>
      <c r="H121" s="55">
        <v>0</v>
      </c>
      <c r="I121" s="55">
        <v>0</v>
      </c>
      <c r="J121" s="35">
        <v>0</v>
      </c>
      <c r="K121" s="34">
        <v>0</v>
      </c>
      <c r="L121" s="55">
        <v>0</v>
      </c>
      <c r="M121" s="257">
        <v>0</v>
      </c>
      <c r="N121" s="257">
        <v>0</v>
      </c>
      <c r="O121" s="180">
        <v>1</v>
      </c>
      <c r="P121" s="178">
        <v>1</v>
      </c>
      <c r="Q121" s="179">
        <v>1</v>
      </c>
      <c r="R121" s="179">
        <v>2</v>
      </c>
      <c r="S121" s="179">
        <v>3</v>
      </c>
      <c r="T121" s="180">
        <v>8</v>
      </c>
      <c r="U121" s="178">
        <v>5</v>
      </c>
      <c r="V121" s="179">
        <v>3</v>
      </c>
      <c r="W121" s="179">
        <v>5</v>
      </c>
      <c r="X121" s="179">
        <v>5</v>
      </c>
      <c r="Y121" s="180">
        <v>18</v>
      </c>
      <c r="Z121" s="178">
        <v>5</v>
      </c>
      <c r="AA121" s="179">
        <v>4</v>
      </c>
      <c r="AB121" s="179">
        <v>6</v>
      </c>
      <c r="AC121" s="179">
        <v>6</v>
      </c>
      <c r="AD121" s="180">
        <v>22</v>
      </c>
      <c r="AE121" s="178">
        <v>7</v>
      </c>
      <c r="AF121" s="179">
        <v>5</v>
      </c>
      <c r="AG121" s="179">
        <v>9</v>
      </c>
      <c r="AH121" s="179">
        <v>9</v>
      </c>
      <c r="AI121" s="180">
        <v>30</v>
      </c>
      <c r="AJ121" s="178">
        <v>10</v>
      </c>
      <c r="AK121" s="179">
        <v>7</v>
      </c>
      <c r="AL121" s="179">
        <v>9</v>
      </c>
      <c r="AM121" s="179">
        <v>11</v>
      </c>
      <c r="AN121" s="180">
        <v>37</v>
      </c>
      <c r="AO121" s="179">
        <v>11</v>
      </c>
      <c r="AP121" s="179"/>
      <c r="AQ121" s="179"/>
      <c r="AR121" s="179"/>
      <c r="AS121" s="180">
        <v>11</v>
      </c>
      <c r="AT121" s="1"/>
      <c r="AU121" s="1"/>
      <c r="AV121" s="1"/>
      <c r="AW121" s="1"/>
      <c r="AX121" s="1"/>
    </row>
    <row r="122" spans="3:50" ht="14.5" hidden="1" outlineLevel="1">
      <c r="C122" s="486"/>
      <c r="D122" s="129" t="s">
        <v>414</v>
      </c>
      <c r="E122" s="36"/>
      <c r="F122" s="236">
        <v>0</v>
      </c>
      <c r="G122" s="275">
        <v>0</v>
      </c>
      <c r="H122" s="275">
        <v>0</v>
      </c>
      <c r="I122" s="275">
        <v>0</v>
      </c>
      <c r="J122" s="235">
        <v>0</v>
      </c>
      <c r="K122" s="236">
        <v>0</v>
      </c>
      <c r="L122" s="275">
        <v>0</v>
      </c>
      <c r="M122" s="37">
        <v>0.82420000000000004</v>
      </c>
      <c r="N122" s="37">
        <v>0.85240000000000005</v>
      </c>
      <c r="O122" s="196">
        <v>0.84279999999999999</v>
      </c>
      <c r="P122" s="36">
        <v>0.85240000000000005</v>
      </c>
      <c r="Q122" s="37">
        <v>0.85240000000000005</v>
      </c>
      <c r="R122" s="37">
        <v>0.85240000000000005</v>
      </c>
      <c r="S122" s="37">
        <v>0.85240000000000005</v>
      </c>
      <c r="T122" s="196">
        <v>0.85240000000000005</v>
      </c>
      <c r="U122" s="36">
        <v>0.85240000000000005</v>
      </c>
      <c r="V122" s="37">
        <v>0.85240000000000005</v>
      </c>
      <c r="W122" s="37">
        <v>0.85240000000000005</v>
      </c>
      <c r="X122" s="37">
        <v>0.85240000000000005</v>
      </c>
      <c r="Y122" s="196">
        <v>0.85240000000000005</v>
      </c>
      <c r="Z122" s="36">
        <v>0.85240000000000005</v>
      </c>
      <c r="AA122" s="37">
        <v>0.85240000000000005</v>
      </c>
      <c r="AB122" s="37">
        <v>0.85240000000000005</v>
      </c>
      <c r="AC122" s="37">
        <v>0.85270000000000001</v>
      </c>
      <c r="AD122" s="196">
        <v>0.85240000000000005</v>
      </c>
      <c r="AE122" s="36">
        <v>0.85709999999999997</v>
      </c>
      <c r="AF122" s="37">
        <v>0.8</v>
      </c>
      <c r="AG122" s="37">
        <v>0.88890000000000002</v>
      </c>
      <c r="AH122" s="37">
        <v>0.77780000000000005</v>
      </c>
      <c r="AI122" s="196">
        <v>0.86670000000000003</v>
      </c>
      <c r="AJ122" s="36">
        <v>0.8</v>
      </c>
      <c r="AK122" s="37">
        <v>0.85709999999999997</v>
      </c>
      <c r="AL122" s="37">
        <v>0.88890000000000002</v>
      </c>
      <c r="AM122" s="37">
        <v>0.81820000000000004</v>
      </c>
      <c r="AN122" s="196">
        <v>0.85299999999999998</v>
      </c>
      <c r="AO122" s="37">
        <v>0.81820000000000004</v>
      </c>
      <c r="AP122" s="37"/>
      <c r="AQ122" s="37"/>
      <c r="AR122" s="37"/>
      <c r="AS122" s="196">
        <v>0.81820000000000004</v>
      </c>
    </row>
    <row r="123" spans="3:50" ht="15" hidden="1" customHeight="1" outlineLevel="1">
      <c r="C123" s="489"/>
      <c r="D123" s="131" t="s">
        <v>415</v>
      </c>
      <c r="E123" s="38"/>
      <c r="F123" s="38">
        <v>0</v>
      </c>
      <c r="G123" s="39">
        <v>0</v>
      </c>
      <c r="H123" s="39">
        <v>0</v>
      </c>
      <c r="I123" s="39">
        <v>0</v>
      </c>
      <c r="J123" s="40">
        <v>0</v>
      </c>
      <c r="K123" s="38">
        <v>0</v>
      </c>
      <c r="L123" s="39">
        <v>0</v>
      </c>
      <c r="M123" s="201">
        <v>0</v>
      </c>
      <c r="N123" s="201">
        <v>0</v>
      </c>
      <c r="O123" s="177">
        <v>1</v>
      </c>
      <c r="P123" s="175">
        <v>1</v>
      </c>
      <c r="Q123" s="176">
        <v>1</v>
      </c>
      <c r="R123" s="176">
        <v>2</v>
      </c>
      <c r="S123" s="176">
        <v>3</v>
      </c>
      <c r="T123" s="177">
        <v>7</v>
      </c>
      <c r="U123" s="175">
        <v>4</v>
      </c>
      <c r="V123" s="176">
        <v>3</v>
      </c>
      <c r="W123" s="176">
        <v>4</v>
      </c>
      <c r="X123" s="176">
        <v>4</v>
      </c>
      <c r="Y123" s="177">
        <v>15</v>
      </c>
      <c r="Z123" s="175">
        <v>4</v>
      </c>
      <c r="AA123" s="176">
        <v>4</v>
      </c>
      <c r="AB123" s="176">
        <v>5</v>
      </c>
      <c r="AC123" s="176">
        <v>5</v>
      </c>
      <c r="AD123" s="177">
        <v>18</v>
      </c>
      <c r="AE123" s="175">
        <v>6</v>
      </c>
      <c r="AF123" s="176">
        <v>4</v>
      </c>
      <c r="AG123" s="176">
        <v>8</v>
      </c>
      <c r="AH123" s="176">
        <v>7</v>
      </c>
      <c r="AI123" s="177">
        <v>26</v>
      </c>
      <c r="AJ123" s="175">
        <v>8</v>
      </c>
      <c r="AK123" s="176">
        <v>6</v>
      </c>
      <c r="AL123" s="176">
        <v>8</v>
      </c>
      <c r="AM123" s="176">
        <v>9</v>
      </c>
      <c r="AN123" s="177">
        <v>31</v>
      </c>
      <c r="AO123" s="176">
        <v>9</v>
      </c>
      <c r="AP123" s="176"/>
      <c r="AQ123" s="176"/>
      <c r="AR123" s="176"/>
      <c r="AS123" s="177">
        <v>9</v>
      </c>
    </row>
    <row r="124" spans="3:50" ht="5.25" hidden="1" customHeight="1" outlineLevel="1">
      <c r="C124" s="8"/>
      <c r="D124" s="10"/>
      <c r="E124" s="61"/>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4"/>
      <c r="AF124" s="13"/>
      <c r="AG124" s="13"/>
      <c r="AH124" s="13"/>
      <c r="AI124" s="13"/>
      <c r="AJ124" s="14"/>
      <c r="AK124" s="13"/>
      <c r="AL124" s="13"/>
      <c r="AM124" s="13"/>
      <c r="AN124" s="13"/>
      <c r="AO124" s="13"/>
      <c r="AP124" s="13"/>
      <c r="AQ124" s="13"/>
      <c r="AR124" s="13"/>
      <c r="AS124" s="13"/>
    </row>
    <row r="125" spans="3:50" ht="14.5" hidden="1" outlineLevel="1">
      <c r="C125" s="486" t="s">
        <v>31</v>
      </c>
      <c r="D125" s="128" t="s">
        <v>532</v>
      </c>
      <c r="E125" s="64"/>
      <c r="F125" s="15">
        <v>0</v>
      </c>
      <c r="G125" s="16">
        <v>0</v>
      </c>
      <c r="H125" s="16">
        <v>0</v>
      </c>
      <c r="I125" s="16">
        <v>0</v>
      </c>
      <c r="J125" s="17">
        <v>0</v>
      </c>
      <c r="K125" s="30">
        <v>26</v>
      </c>
      <c r="L125" s="28">
        <v>26</v>
      </c>
      <c r="M125" s="28">
        <v>25</v>
      </c>
      <c r="N125" s="28">
        <v>35</v>
      </c>
      <c r="O125" s="29">
        <v>112</v>
      </c>
      <c r="P125" s="30">
        <v>42</v>
      </c>
      <c r="Q125" s="28">
        <v>48</v>
      </c>
      <c r="R125" s="28">
        <v>46</v>
      </c>
      <c r="S125" s="28">
        <v>51</v>
      </c>
      <c r="T125" s="29">
        <v>187</v>
      </c>
      <c r="U125" s="30">
        <v>54</v>
      </c>
      <c r="V125" s="28">
        <v>55</v>
      </c>
      <c r="W125" s="28">
        <v>56</v>
      </c>
      <c r="X125" s="28">
        <v>69</v>
      </c>
      <c r="Y125" s="29">
        <v>234</v>
      </c>
      <c r="Z125" s="30">
        <v>60</v>
      </c>
      <c r="AA125" s="28">
        <v>53</v>
      </c>
      <c r="AB125" s="28">
        <v>64</v>
      </c>
      <c r="AC125" s="111">
        <v>72</v>
      </c>
      <c r="AD125" s="29">
        <v>250</v>
      </c>
      <c r="AE125" s="89">
        <v>80</v>
      </c>
      <c r="AF125" s="28">
        <v>87</v>
      </c>
      <c r="AG125" s="28">
        <v>79</v>
      </c>
      <c r="AH125" s="28">
        <v>94</v>
      </c>
      <c r="AI125" s="29">
        <v>340</v>
      </c>
      <c r="AJ125" s="89">
        <v>97</v>
      </c>
      <c r="AK125" s="28">
        <v>91</v>
      </c>
      <c r="AL125" s="28">
        <v>98</v>
      </c>
      <c r="AM125" s="28">
        <v>98</v>
      </c>
      <c r="AN125" s="29">
        <v>385</v>
      </c>
      <c r="AO125" s="416" t="s">
        <v>420</v>
      </c>
      <c r="AP125" s="416"/>
      <c r="AQ125" s="416"/>
      <c r="AR125" s="416"/>
      <c r="AS125" s="417" t="s">
        <v>420</v>
      </c>
    </row>
    <row r="126" spans="3:50" ht="15" hidden="1" customHeight="1" outlineLevel="1">
      <c r="C126" s="487"/>
      <c r="D126" s="129" t="s">
        <v>412</v>
      </c>
      <c r="E126" s="31"/>
      <c r="F126" s="18">
        <v>0</v>
      </c>
      <c r="G126" s="13">
        <v>0</v>
      </c>
      <c r="H126" s="13">
        <v>0</v>
      </c>
      <c r="I126" s="13">
        <v>0</v>
      </c>
      <c r="J126" s="19">
        <v>0</v>
      </c>
      <c r="K126" s="34">
        <v>0</v>
      </c>
      <c r="L126" s="32">
        <f>+L127/K125</f>
        <v>0.11538461538461539</v>
      </c>
      <c r="M126" s="32">
        <f>+M127/L125</f>
        <v>0.11538461538461539</v>
      </c>
      <c r="N126" s="32">
        <f>+N127/M125</f>
        <v>0.12</v>
      </c>
      <c r="O126" s="33">
        <f>+O127/SUM(K125:M125)</f>
        <v>0.11688311688311688</v>
      </c>
      <c r="P126" s="31">
        <f>+P127/N125</f>
        <v>0.11428571428571428</v>
      </c>
      <c r="Q126" s="32">
        <f>+Q127/P125</f>
        <v>9.5238095238095233E-2</v>
      </c>
      <c r="R126" s="32">
        <f>+R127/Q125</f>
        <v>0.10416666666666667</v>
      </c>
      <c r="S126" s="32">
        <f>+S127/R125</f>
        <v>0.10869565217391304</v>
      </c>
      <c r="T126" s="33">
        <f>+T127/SUM(N125,P125:R125)</f>
        <v>9.9415204678362568E-2</v>
      </c>
      <c r="U126" s="31">
        <f>+U127/S125</f>
        <v>9.8039215686274508E-2</v>
      </c>
      <c r="V126" s="32">
        <f>+V127/U125</f>
        <v>9.2592592592592587E-2</v>
      </c>
      <c r="W126" s="32">
        <f>+W127/V125</f>
        <v>9.0909090909090912E-2</v>
      </c>
      <c r="X126" s="32">
        <f>+X127/W125</f>
        <v>0.10714285714285714</v>
      </c>
      <c r="Y126" s="33">
        <f>+Y127/SUM(S125,U125:W125)</f>
        <v>9.2592592592592587E-2</v>
      </c>
      <c r="Z126" s="31">
        <f>+Z127/X125</f>
        <v>8.6956521739130432E-2</v>
      </c>
      <c r="AA126" s="32">
        <f>+AA127/Z125</f>
        <v>8.3333333333333329E-2</v>
      </c>
      <c r="AB126" s="32">
        <f>+AB127/AA125</f>
        <v>9.4339622641509441E-2</v>
      </c>
      <c r="AC126" s="32">
        <f>+AC127/AB125</f>
        <v>7.8125E-2</v>
      </c>
      <c r="AD126" s="33">
        <f>+AD127/SUM(X125,Z125:AB125)</f>
        <v>8.5365853658536592E-2</v>
      </c>
      <c r="AE126" s="31">
        <f>+AE127/AC125</f>
        <v>8.3333333333333329E-2</v>
      </c>
      <c r="AF126" s="32">
        <f>+AF127/AE125</f>
        <v>7.4999999999999997E-2</v>
      </c>
      <c r="AG126" s="32">
        <v>6.8965517241379309E-2</v>
      </c>
      <c r="AH126" s="32">
        <f>+AH127/AG125</f>
        <v>7.5949367088607597E-2</v>
      </c>
      <c r="AI126" s="33">
        <f>+AI127/SUM(AC125,AE125,AF125,AG125)</f>
        <v>7.5471698113207544E-2</v>
      </c>
      <c r="AJ126" s="31">
        <f>+AJ127/AH125</f>
        <v>7.4468085106382975E-2</v>
      </c>
      <c r="AK126" s="32">
        <f>+AK127/AJ125</f>
        <v>7.2164948453608241E-2</v>
      </c>
      <c r="AL126" s="32">
        <f>+AL127/AK125</f>
        <v>7.6923076923076927E-2</v>
      </c>
      <c r="AM126" s="32">
        <f>+AM127/AL125</f>
        <v>8.1632653061224483E-2</v>
      </c>
      <c r="AN126" s="33">
        <f>+AN127/SUM(AH125,AJ125,AK125,AL125)</f>
        <v>7.6315789473684212E-2</v>
      </c>
      <c r="AO126" s="32">
        <f>+AO127/AM125</f>
        <v>8.1632653061224483E-2</v>
      </c>
      <c r="AP126" s="32"/>
      <c r="AQ126" s="32"/>
      <c r="AR126" s="32"/>
      <c r="AS126" s="33">
        <f>AO126</f>
        <v>8.1632653061224483E-2</v>
      </c>
    </row>
    <row r="127" spans="3:50" s="2" customFormat="1" ht="15" hidden="1" customHeight="1" outlineLevel="1">
      <c r="C127" s="487"/>
      <c r="D127" s="130" t="s">
        <v>413</v>
      </c>
      <c r="E127" s="34"/>
      <c r="F127" s="34">
        <v>0</v>
      </c>
      <c r="G127" s="55">
        <v>0</v>
      </c>
      <c r="H127" s="55">
        <v>0</v>
      </c>
      <c r="I127" s="55">
        <v>0</v>
      </c>
      <c r="J127" s="35">
        <v>0</v>
      </c>
      <c r="K127" s="34">
        <v>0</v>
      </c>
      <c r="L127" s="179">
        <v>3</v>
      </c>
      <c r="M127" s="179">
        <v>3</v>
      </c>
      <c r="N127" s="179">
        <v>3</v>
      </c>
      <c r="O127" s="180">
        <v>9</v>
      </c>
      <c r="P127" s="178">
        <v>4</v>
      </c>
      <c r="Q127" s="179">
        <v>4</v>
      </c>
      <c r="R127" s="179">
        <v>5</v>
      </c>
      <c r="S127" s="179">
        <v>5</v>
      </c>
      <c r="T127" s="180">
        <v>17</v>
      </c>
      <c r="U127" s="178">
        <v>5</v>
      </c>
      <c r="V127" s="179">
        <v>5</v>
      </c>
      <c r="W127" s="179">
        <v>5</v>
      </c>
      <c r="X127" s="179">
        <v>6</v>
      </c>
      <c r="Y127" s="180">
        <v>20</v>
      </c>
      <c r="Z127" s="178">
        <v>6</v>
      </c>
      <c r="AA127" s="179">
        <v>5</v>
      </c>
      <c r="AB127" s="179">
        <v>5</v>
      </c>
      <c r="AC127" s="179">
        <v>5</v>
      </c>
      <c r="AD127" s="180">
        <v>21</v>
      </c>
      <c r="AE127" s="178">
        <v>6</v>
      </c>
      <c r="AF127" s="179">
        <v>6</v>
      </c>
      <c r="AG127" s="179">
        <v>6</v>
      </c>
      <c r="AH127" s="179">
        <v>6</v>
      </c>
      <c r="AI127" s="180">
        <v>24</v>
      </c>
      <c r="AJ127" s="178">
        <v>7</v>
      </c>
      <c r="AK127" s="179">
        <v>7</v>
      </c>
      <c r="AL127" s="179">
        <v>7</v>
      </c>
      <c r="AM127" s="179">
        <v>8</v>
      </c>
      <c r="AN127" s="180">
        <v>29</v>
      </c>
      <c r="AO127" s="179">
        <v>8</v>
      </c>
      <c r="AP127" s="179"/>
      <c r="AQ127" s="179"/>
      <c r="AR127" s="179"/>
      <c r="AS127" s="180">
        <v>8</v>
      </c>
      <c r="AT127" s="1"/>
      <c r="AU127" s="1"/>
      <c r="AV127" s="1"/>
      <c r="AW127" s="1"/>
      <c r="AX127" s="1"/>
    </row>
    <row r="128" spans="3:50" ht="15" hidden="1" customHeight="1" outlineLevel="1">
      <c r="C128" s="487"/>
      <c r="D128" s="129" t="s">
        <v>414</v>
      </c>
      <c r="E128" s="36"/>
      <c r="F128" s="236">
        <v>0</v>
      </c>
      <c r="G128" s="275">
        <v>0</v>
      </c>
      <c r="H128" s="275">
        <v>0</v>
      </c>
      <c r="I128" s="275">
        <v>0</v>
      </c>
      <c r="J128" s="235">
        <v>0</v>
      </c>
      <c r="K128" s="239">
        <v>0</v>
      </c>
      <c r="L128" s="37">
        <v>0.82420000000000004</v>
      </c>
      <c r="M128" s="37">
        <v>0.82420000000000004</v>
      </c>
      <c r="N128" s="37">
        <v>0.82420000000000004</v>
      </c>
      <c r="O128" s="196">
        <v>0.82420000000000004</v>
      </c>
      <c r="P128" s="36">
        <v>0.82420000000000004</v>
      </c>
      <c r="Q128" s="37">
        <v>0.82420000000000004</v>
      </c>
      <c r="R128" s="37">
        <v>0.82420000000000004</v>
      </c>
      <c r="S128" s="37">
        <v>0.82420000000000004</v>
      </c>
      <c r="T128" s="196">
        <v>0.82420000000000004</v>
      </c>
      <c r="U128" s="36">
        <v>0.82420000000000004</v>
      </c>
      <c r="V128" s="37">
        <v>0.82420000000000004</v>
      </c>
      <c r="W128" s="37">
        <v>0.82420000000000004</v>
      </c>
      <c r="X128" s="37">
        <v>0.82420000000000004</v>
      </c>
      <c r="Y128" s="196">
        <v>0.82420000000000004</v>
      </c>
      <c r="Z128" s="36">
        <v>0.82420000000000004</v>
      </c>
      <c r="AA128" s="37">
        <v>0.82420000000000004</v>
      </c>
      <c r="AB128" s="37">
        <v>0.82420000000000004</v>
      </c>
      <c r="AC128" s="37">
        <v>0.82420000000000004</v>
      </c>
      <c r="AD128" s="196">
        <v>0.82420000000000004</v>
      </c>
      <c r="AE128" s="36">
        <v>0.82420000000000004</v>
      </c>
      <c r="AF128" s="37">
        <v>0.82420000000000004</v>
      </c>
      <c r="AG128" s="37">
        <v>0.82420000000000004</v>
      </c>
      <c r="AH128" s="37">
        <v>0.82420000000000004</v>
      </c>
      <c r="AI128" s="196">
        <v>0.82420000000000004</v>
      </c>
      <c r="AJ128" s="36">
        <v>0.82420000000000004</v>
      </c>
      <c r="AK128" s="37">
        <v>0.82420000000000004</v>
      </c>
      <c r="AL128" s="37">
        <v>0.82420000000000004</v>
      </c>
      <c r="AM128" s="37">
        <v>0.82420000000000004</v>
      </c>
      <c r="AN128" s="196">
        <v>0.82420000000000004</v>
      </c>
      <c r="AO128" s="37">
        <v>0.82420000000000004</v>
      </c>
      <c r="AP128" s="37"/>
      <c r="AQ128" s="37"/>
      <c r="AR128" s="37"/>
      <c r="AS128" s="196">
        <v>0.82420000000000004</v>
      </c>
    </row>
    <row r="129" spans="3:50" ht="15" hidden="1" customHeight="1" outlineLevel="1">
      <c r="C129" s="488"/>
      <c r="D129" s="131" t="s">
        <v>415</v>
      </c>
      <c r="E129" s="38"/>
      <c r="F129" s="38">
        <v>0</v>
      </c>
      <c r="G129" s="39">
        <v>0</v>
      </c>
      <c r="H129" s="39">
        <v>0</v>
      </c>
      <c r="I129" s="39">
        <v>0</v>
      </c>
      <c r="J129" s="40">
        <v>0</v>
      </c>
      <c r="K129" s="38">
        <v>0</v>
      </c>
      <c r="L129" s="176">
        <v>2</v>
      </c>
      <c r="M129" s="176">
        <v>3</v>
      </c>
      <c r="N129" s="176">
        <v>3</v>
      </c>
      <c r="O129" s="177">
        <v>8</v>
      </c>
      <c r="P129" s="175">
        <v>3</v>
      </c>
      <c r="Q129" s="176">
        <v>3</v>
      </c>
      <c r="R129" s="176">
        <v>4</v>
      </c>
      <c r="S129" s="176">
        <v>4</v>
      </c>
      <c r="T129" s="177">
        <v>14</v>
      </c>
      <c r="U129" s="175">
        <v>4</v>
      </c>
      <c r="V129" s="176">
        <v>4</v>
      </c>
      <c r="W129" s="176">
        <v>4</v>
      </c>
      <c r="X129" s="176">
        <v>5</v>
      </c>
      <c r="Y129" s="177">
        <v>17</v>
      </c>
      <c r="Z129" s="175">
        <v>5</v>
      </c>
      <c r="AA129" s="176">
        <v>4</v>
      </c>
      <c r="AB129" s="176">
        <v>4</v>
      </c>
      <c r="AC129" s="176">
        <v>5</v>
      </c>
      <c r="AD129" s="177">
        <v>17</v>
      </c>
      <c r="AE129" s="175">
        <v>5</v>
      </c>
      <c r="AF129" s="176">
        <v>5</v>
      </c>
      <c r="AG129" s="176">
        <v>5</v>
      </c>
      <c r="AH129" s="176">
        <v>5</v>
      </c>
      <c r="AI129" s="177">
        <v>20</v>
      </c>
      <c r="AJ129" s="175">
        <v>6</v>
      </c>
      <c r="AK129" s="176">
        <v>6</v>
      </c>
      <c r="AL129" s="176">
        <v>5</v>
      </c>
      <c r="AM129" s="176">
        <v>6</v>
      </c>
      <c r="AN129" s="177">
        <v>24</v>
      </c>
      <c r="AO129" s="176">
        <v>7</v>
      </c>
      <c r="AP129" s="176"/>
      <c r="AQ129" s="176"/>
      <c r="AR129" s="176"/>
      <c r="AS129" s="177">
        <v>7</v>
      </c>
    </row>
    <row r="130" spans="3:50" ht="5.25" hidden="1" customHeight="1" outlineLevel="1">
      <c r="C130" s="8"/>
      <c r="D130" s="10"/>
      <c r="E130" s="6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4"/>
      <c r="AF130" s="13"/>
      <c r="AG130" s="13"/>
      <c r="AH130" s="13"/>
      <c r="AI130" s="13"/>
      <c r="AJ130" s="14"/>
      <c r="AK130" s="13"/>
      <c r="AL130" s="13"/>
      <c r="AM130" s="13"/>
      <c r="AN130" s="13"/>
      <c r="AO130" s="13"/>
      <c r="AP130" s="13"/>
      <c r="AQ130" s="13"/>
      <c r="AR130" s="13"/>
      <c r="AS130" s="13"/>
    </row>
    <row r="131" spans="3:50" ht="15" hidden="1" customHeight="1" outlineLevel="1">
      <c r="C131" s="486" t="s">
        <v>32</v>
      </c>
      <c r="D131" s="128" t="s">
        <v>411</v>
      </c>
      <c r="E131" s="64"/>
      <c r="F131" s="103">
        <v>14</v>
      </c>
      <c r="G131" s="28">
        <v>34</v>
      </c>
      <c r="H131" s="28">
        <v>48</v>
      </c>
      <c r="I131" s="28">
        <v>66</v>
      </c>
      <c r="J131" s="29">
        <v>162</v>
      </c>
      <c r="K131" s="30">
        <v>74</v>
      </c>
      <c r="L131" s="28">
        <v>87</v>
      </c>
      <c r="M131" s="28">
        <v>92</v>
      </c>
      <c r="N131" s="28">
        <v>110</v>
      </c>
      <c r="O131" s="29">
        <v>362</v>
      </c>
      <c r="P131" s="30">
        <v>120</v>
      </c>
      <c r="Q131" s="28">
        <v>156</v>
      </c>
      <c r="R131" s="28">
        <v>140</v>
      </c>
      <c r="S131" s="28">
        <v>162</v>
      </c>
      <c r="T131" s="29">
        <v>577</v>
      </c>
      <c r="U131" s="30">
        <v>149</v>
      </c>
      <c r="V131" s="28">
        <v>158</v>
      </c>
      <c r="W131" s="28">
        <v>169</v>
      </c>
      <c r="X131" s="28">
        <v>176</v>
      </c>
      <c r="Y131" s="29">
        <v>651</v>
      </c>
      <c r="Z131" s="30">
        <v>154</v>
      </c>
      <c r="AA131" s="28">
        <v>169</v>
      </c>
      <c r="AB131" s="28">
        <v>169</v>
      </c>
      <c r="AC131" s="28">
        <v>186</v>
      </c>
      <c r="AD131" s="29">
        <v>678</v>
      </c>
      <c r="AE131" s="30">
        <v>226</v>
      </c>
      <c r="AF131" s="62">
        <v>192</v>
      </c>
      <c r="AG131" s="28">
        <v>202.9</v>
      </c>
      <c r="AH131" s="28">
        <v>250</v>
      </c>
      <c r="AI131" s="88">
        <v>870</v>
      </c>
      <c r="AJ131" s="30">
        <v>125</v>
      </c>
      <c r="AK131" s="103">
        <v>201</v>
      </c>
      <c r="AL131" s="28">
        <v>176</v>
      </c>
      <c r="AM131" s="28">
        <v>246</v>
      </c>
      <c r="AN131" s="29">
        <v>748</v>
      </c>
      <c r="AO131" s="28">
        <v>174</v>
      </c>
      <c r="AP131" s="28"/>
      <c r="AQ131" s="28"/>
      <c r="AR131" s="28"/>
      <c r="AS131" s="29">
        <v>174</v>
      </c>
    </row>
    <row r="132" spans="3:50" ht="15" hidden="1" customHeight="1" outlineLevel="1">
      <c r="C132" s="487"/>
      <c r="D132" s="129" t="s">
        <v>412</v>
      </c>
      <c r="E132" s="31"/>
      <c r="F132" s="18">
        <v>0</v>
      </c>
      <c r="G132" s="13">
        <v>0</v>
      </c>
      <c r="H132" s="32">
        <f>+H133/G131</f>
        <v>2.9411764705882353E-2</v>
      </c>
      <c r="I132" s="32">
        <f>+I133/H131</f>
        <v>2.0833333333333332E-2</v>
      </c>
      <c r="J132" s="33">
        <f>+J133/SUM(G131:H131)</f>
        <v>2.4390243902439025E-2</v>
      </c>
      <c r="K132" s="31">
        <f>+K133/I131</f>
        <v>3.0303030303030304E-2</v>
      </c>
      <c r="L132" s="32">
        <f>+L133/K131</f>
        <v>2.7027027027027029E-2</v>
      </c>
      <c r="M132" s="32">
        <f>+M133/L131</f>
        <v>3.4482758620689655E-2</v>
      </c>
      <c r="N132" s="32">
        <f>+N133/M131</f>
        <v>3.2608695652173912E-2</v>
      </c>
      <c r="O132" s="33">
        <f>+O133/SUM(I131,K131:M131)</f>
        <v>3.1347962382445138E-2</v>
      </c>
      <c r="P132" s="31">
        <f>+P133/N131</f>
        <v>2.7272727272727271E-2</v>
      </c>
      <c r="Q132" s="32">
        <f>+Q133/P131</f>
        <v>3.3333333333333333E-2</v>
      </c>
      <c r="R132" s="32">
        <f>+R133/Q131</f>
        <v>3.2051282051282048E-2</v>
      </c>
      <c r="S132" s="32">
        <f>+S133/R131</f>
        <v>2.8571428571428571E-2</v>
      </c>
      <c r="T132" s="33">
        <f>+T133/SUM(N131,P131:R131)</f>
        <v>2.8517110266159697E-2</v>
      </c>
      <c r="U132" s="31">
        <f>+U133/S131</f>
        <v>3.0864197530864196E-2</v>
      </c>
      <c r="V132" s="32">
        <f>+V133/U131</f>
        <v>2.6845637583892617E-2</v>
      </c>
      <c r="W132" s="32">
        <f>+W133/V131</f>
        <v>3.1645569620253167E-2</v>
      </c>
      <c r="X132" s="32">
        <f>+X133/W131</f>
        <v>2.9585798816568046E-2</v>
      </c>
      <c r="Y132" s="33">
        <f>+Y133/SUM(S131,U131:W131)</f>
        <v>2.9780564263322883E-2</v>
      </c>
      <c r="Z132" s="31">
        <f>+Z133/X131</f>
        <v>2.8409090909090908E-2</v>
      </c>
      <c r="AA132" s="32">
        <f>+AA133/Z131</f>
        <v>2.5974025974025976E-2</v>
      </c>
      <c r="AB132" s="32">
        <f>+AB133/AA131</f>
        <v>2.9585798816568046E-2</v>
      </c>
      <c r="AC132" s="32">
        <f>+AC133/AB131</f>
        <v>2.9585798816568046E-2</v>
      </c>
      <c r="AD132" s="33">
        <f>+AD133/SUM(X131,Z131:AB131)</f>
        <v>2.8443113772455089E-2</v>
      </c>
      <c r="AE132" s="31">
        <f>+AE133/AC131</f>
        <v>2.6881720430107527E-2</v>
      </c>
      <c r="AF132" s="32">
        <f>+AF133/AE131</f>
        <v>2.6548672566371681E-2</v>
      </c>
      <c r="AG132" s="32">
        <v>2.6041666666666668E-2</v>
      </c>
      <c r="AH132" s="32">
        <f>+AH133/AG131</f>
        <v>2.464268112370626E-2</v>
      </c>
      <c r="AI132" s="33">
        <f>+AI133/SUM(AC131,AE131,AF131,AG131)</f>
        <v>2.7264840748543809E-2</v>
      </c>
      <c r="AJ132" s="31">
        <f>+AJ133/AH131</f>
        <v>2.8000000000000001E-2</v>
      </c>
      <c r="AK132" s="32">
        <f>+AK133/AJ131</f>
        <v>3.2000000000000001E-2</v>
      </c>
      <c r="AL132" s="32">
        <f>+AL133/AK131</f>
        <v>2.9850746268656716E-2</v>
      </c>
      <c r="AM132" s="32">
        <f>+AM133/AL131</f>
        <v>2.8409090909090908E-2</v>
      </c>
      <c r="AN132" s="33">
        <f>+AN133/SUM(AH131,AJ131,AK131,AL131)</f>
        <v>2.9255319148936171E-2</v>
      </c>
      <c r="AO132" s="32">
        <f>+AO133/AM131</f>
        <v>2.8455284552845527E-2</v>
      </c>
      <c r="AP132" s="32"/>
      <c r="AQ132" s="32"/>
      <c r="AR132" s="32"/>
      <c r="AS132" s="33">
        <f>AO132</f>
        <v>2.8455284552845527E-2</v>
      </c>
    </row>
    <row r="133" spans="3:50" s="2" customFormat="1" ht="15" hidden="1" customHeight="1" outlineLevel="1">
      <c r="C133" s="487"/>
      <c r="D133" s="130" t="s">
        <v>413</v>
      </c>
      <c r="E133" s="34"/>
      <c r="F133" s="34">
        <v>0</v>
      </c>
      <c r="G133" s="55">
        <v>0</v>
      </c>
      <c r="H133" s="179">
        <v>1</v>
      </c>
      <c r="I133" s="179">
        <v>1</v>
      </c>
      <c r="J133" s="180">
        <v>2</v>
      </c>
      <c r="K133" s="178">
        <v>2</v>
      </c>
      <c r="L133" s="179">
        <v>2</v>
      </c>
      <c r="M133" s="179">
        <v>3</v>
      </c>
      <c r="N133" s="179">
        <v>3</v>
      </c>
      <c r="O133" s="180">
        <v>10</v>
      </c>
      <c r="P133" s="178">
        <v>3</v>
      </c>
      <c r="Q133" s="179">
        <v>4</v>
      </c>
      <c r="R133" s="179">
        <v>5</v>
      </c>
      <c r="S133" s="179">
        <v>4</v>
      </c>
      <c r="T133" s="180">
        <v>15</v>
      </c>
      <c r="U133" s="178">
        <v>5</v>
      </c>
      <c r="V133" s="179">
        <v>4</v>
      </c>
      <c r="W133" s="179">
        <v>5</v>
      </c>
      <c r="X133" s="179">
        <v>5</v>
      </c>
      <c r="Y133" s="180">
        <v>19</v>
      </c>
      <c r="Z133" s="178">
        <v>5</v>
      </c>
      <c r="AA133" s="179">
        <v>4</v>
      </c>
      <c r="AB133" s="179">
        <v>5</v>
      </c>
      <c r="AC133" s="179">
        <v>5</v>
      </c>
      <c r="AD133" s="180">
        <v>19</v>
      </c>
      <c r="AE133" s="178">
        <v>5</v>
      </c>
      <c r="AF133" s="179">
        <v>6</v>
      </c>
      <c r="AG133" s="179">
        <v>5</v>
      </c>
      <c r="AH133" s="179">
        <v>5</v>
      </c>
      <c r="AI133" s="180">
        <v>22</v>
      </c>
      <c r="AJ133" s="178">
        <v>7</v>
      </c>
      <c r="AK133" s="179">
        <v>4</v>
      </c>
      <c r="AL133" s="179">
        <v>6</v>
      </c>
      <c r="AM133" s="179">
        <v>5</v>
      </c>
      <c r="AN133" s="180">
        <v>22</v>
      </c>
      <c r="AO133" s="179">
        <v>7</v>
      </c>
      <c r="AP133" s="179"/>
      <c r="AQ133" s="179"/>
      <c r="AR133" s="179"/>
      <c r="AS133" s="180">
        <v>7</v>
      </c>
      <c r="AT133" s="1"/>
      <c r="AU133" s="1"/>
      <c r="AV133" s="1"/>
      <c r="AW133" s="1"/>
      <c r="AX133" s="1"/>
    </row>
    <row r="134" spans="3:50" ht="15" hidden="1" customHeight="1" outlineLevel="1">
      <c r="C134" s="487"/>
      <c r="D134" s="129" t="s">
        <v>414</v>
      </c>
      <c r="E134" s="36"/>
      <c r="F134" s="236">
        <v>0</v>
      </c>
      <c r="G134" s="275">
        <v>0</v>
      </c>
      <c r="H134" s="37">
        <v>0.82420000000000004</v>
      </c>
      <c r="I134" s="37">
        <v>0.82420000000000004</v>
      </c>
      <c r="J134" s="196">
        <v>0.82420000000000004</v>
      </c>
      <c r="K134" s="36">
        <v>0.82420000000000004</v>
      </c>
      <c r="L134" s="37">
        <v>0.82420000000000004</v>
      </c>
      <c r="M134" s="37">
        <v>0.82420000000000004</v>
      </c>
      <c r="N134" s="37">
        <v>0.82420000000000004</v>
      </c>
      <c r="O134" s="196">
        <v>0.82420000000000004</v>
      </c>
      <c r="P134" s="36">
        <v>0.82420000000000004</v>
      </c>
      <c r="Q134" s="37">
        <v>0.82420000000000004</v>
      </c>
      <c r="R134" s="37">
        <v>0.82420000000000004</v>
      </c>
      <c r="S134" s="37">
        <v>0.82420000000000004</v>
      </c>
      <c r="T134" s="196">
        <v>0.82420000000000004</v>
      </c>
      <c r="U134" s="36">
        <v>0.82420000000000004</v>
      </c>
      <c r="V134" s="37">
        <v>0.82420000000000004</v>
      </c>
      <c r="W134" s="37">
        <v>0.82420000000000004</v>
      </c>
      <c r="X134" s="37">
        <v>0.82420000000000004</v>
      </c>
      <c r="Y134" s="196">
        <v>0.82420000000000004</v>
      </c>
      <c r="Z134" s="36">
        <v>0.82420000000000004</v>
      </c>
      <c r="AA134" s="37">
        <v>0.82420000000000004</v>
      </c>
      <c r="AB134" s="37">
        <v>0.82420000000000004</v>
      </c>
      <c r="AC134" s="37">
        <v>0.82420000000000004</v>
      </c>
      <c r="AD134" s="196">
        <v>0.82420000000000004</v>
      </c>
      <c r="AE134" s="36">
        <v>0.82420000000000004</v>
      </c>
      <c r="AF134" s="37">
        <v>0.82420000000000004</v>
      </c>
      <c r="AG134" s="37">
        <v>0.82420000000000004</v>
      </c>
      <c r="AH134" s="37">
        <v>0.82420000000000004</v>
      </c>
      <c r="AI134" s="196">
        <v>0.82420000000000004</v>
      </c>
      <c r="AJ134" s="36">
        <v>0.82420000000000004</v>
      </c>
      <c r="AK134" s="37">
        <v>0.82420000000000004</v>
      </c>
      <c r="AL134" s="37">
        <v>0.82420000000000004</v>
      </c>
      <c r="AM134" s="37">
        <v>0.82420000000000004</v>
      </c>
      <c r="AN134" s="196">
        <v>0.82420000000000004</v>
      </c>
      <c r="AO134" s="37">
        <v>0.82420000000000004</v>
      </c>
      <c r="AP134" s="37"/>
      <c r="AQ134" s="37"/>
      <c r="AR134" s="37"/>
      <c r="AS134" s="196">
        <v>0.82420000000000004</v>
      </c>
    </row>
    <row r="135" spans="3:50" ht="15" hidden="1" customHeight="1" outlineLevel="1">
      <c r="C135" s="488"/>
      <c r="D135" s="131" t="s">
        <v>415</v>
      </c>
      <c r="E135" s="38"/>
      <c r="F135" s="38">
        <v>0</v>
      </c>
      <c r="G135" s="39">
        <v>0</v>
      </c>
      <c r="H135" s="176">
        <v>1</v>
      </c>
      <c r="I135" s="176">
        <v>1</v>
      </c>
      <c r="J135" s="177">
        <v>2</v>
      </c>
      <c r="K135" s="175">
        <v>2</v>
      </c>
      <c r="L135" s="176">
        <v>2</v>
      </c>
      <c r="M135" s="176">
        <v>2</v>
      </c>
      <c r="N135" s="176">
        <v>2</v>
      </c>
      <c r="O135" s="177">
        <v>8</v>
      </c>
      <c r="P135" s="175">
        <v>3</v>
      </c>
      <c r="Q135" s="176">
        <v>3</v>
      </c>
      <c r="R135" s="176">
        <v>4</v>
      </c>
      <c r="S135" s="176">
        <v>3</v>
      </c>
      <c r="T135" s="177">
        <v>13</v>
      </c>
      <c r="U135" s="175">
        <v>4</v>
      </c>
      <c r="V135" s="176">
        <v>4</v>
      </c>
      <c r="W135" s="176">
        <v>4</v>
      </c>
      <c r="X135" s="176">
        <v>4</v>
      </c>
      <c r="Y135" s="177">
        <v>16</v>
      </c>
      <c r="Z135" s="175">
        <v>4</v>
      </c>
      <c r="AA135" s="176">
        <v>4</v>
      </c>
      <c r="AB135" s="176">
        <v>4</v>
      </c>
      <c r="AC135" s="176">
        <v>4</v>
      </c>
      <c r="AD135" s="177">
        <v>16</v>
      </c>
      <c r="AE135" s="175">
        <v>5</v>
      </c>
      <c r="AF135" s="176">
        <v>5</v>
      </c>
      <c r="AG135" s="176">
        <v>4</v>
      </c>
      <c r="AH135" s="176">
        <v>4</v>
      </c>
      <c r="AI135" s="177">
        <v>18</v>
      </c>
      <c r="AJ135" s="175">
        <v>6</v>
      </c>
      <c r="AK135" s="176">
        <v>3</v>
      </c>
      <c r="AL135" s="176">
        <v>5</v>
      </c>
      <c r="AM135" s="176">
        <v>4</v>
      </c>
      <c r="AN135" s="177">
        <v>18</v>
      </c>
      <c r="AO135" s="176">
        <v>6</v>
      </c>
      <c r="AP135" s="176"/>
      <c r="AQ135" s="176"/>
      <c r="AR135" s="176"/>
      <c r="AS135" s="177">
        <v>6</v>
      </c>
    </row>
    <row r="136" spans="3:50" ht="5.25" hidden="1" customHeight="1" outlineLevel="1">
      <c r="C136" s="8"/>
      <c r="D136" s="10"/>
      <c r="E136" s="61"/>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4"/>
      <c r="AF136" s="13"/>
      <c r="AG136" s="13"/>
      <c r="AH136" s="13"/>
      <c r="AI136" s="13"/>
      <c r="AJ136" s="14"/>
      <c r="AK136" s="13"/>
      <c r="AL136" s="13"/>
      <c r="AM136" s="13"/>
      <c r="AN136" s="13"/>
      <c r="AO136" s="13"/>
      <c r="AP136" s="13"/>
      <c r="AQ136" s="13"/>
      <c r="AR136" s="13"/>
      <c r="AS136" s="13"/>
    </row>
    <row r="137" spans="3:50" ht="15" hidden="1" customHeight="1" outlineLevel="1">
      <c r="C137" s="486" t="s">
        <v>33</v>
      </c>
      <c r="D137" s="128" t="s">
        <v>411</v>
      </c>
      <c r="E137" s="64"/>
      <c r="F137" s="15">
        <v>0</v>
      </c>
      <c r="G137" s="16">
        <v>0</v>
      </c>
      <c r="H137" s="16">
        <v>0</v>
      </c>
      <c r="I137" s="16">
        <v>0</v>
      </c>
      <c r="J137" s="17">
        <v>0</v>
      </c>
      <c r="K137" s="15">
        <v>0</v>
      </c>
      <c r="L137" s="16">
        <v>0</v>
      </c>
      <c r="M137" s="16">
        <v>0</v>
      </c>
      <c r="N137" s="16">
        <v>0</v>
      </c>
      <c r="O137" s="17">
        <v>0</v>
      </c>
      <c r="P137" s="15">
        <v>0</v>
      </c>
      <c r="Q137" s="16">
        <v>0</v>
      </c>
      <c r="R137" s="16">
        <v>0</v>
      </c>
      <c r="S137" s="16">
        <v>0</v>
      </c>
      <c r="T137" s="17">
        <v>0</v>
      </c>
      <c r="U137" s="15">
        <v>0</v>
      </c>
      <c r="V137" s="16">
        <v>0</v>
      </c>
      <c r="W137" s="16">
        <v>0</v>
      </c>
      <c r="X137" s="16">
        <v>0</v>
      </c>
      <c r="Y137" s="17">
        <v>0</v>
      </c>
      <c r="Z137" s="15">
        <v>0</v>
      </c>
      <c r="AA137" s="16">
        <v>0</v>
      </c>
      <c r="AB137" s="16">
        <v>0</v>
      </c>
      <c r="AC137" s="16">
        <v>0</v>
      </c>
      <c r="AD137" s="17">
        <v>0</v>
      </c>
      <c r="AE137" s="15">
        <v>0</v>
      </c>
      <c r="AF137" s="16">
        <v>0</v>
      </c>
      <c r="AG137" s="16">
        <v>0</v>
      </c>
      <c r="AH137" s="16">
        <v>0</v>
      </c>
      <c r="AI137" s="17">
        <v>0</v>
      </c>
      <c r="AJ137" s="30">
        <v>14</v>
      </c>
      <c r="AK137" s="103">
        <v>36</v>
      </c>
      <c r="AL137" s="28">
        <v>46</v>
      </c>
      <c r="AM137" s="28">
        <v>56</v>
      </c>
      <c r="AN137" s="29">
        <v>152</v>
      </c>
      <c r="AO137" s="28">
        <v>55</v>
      </c>
      <c r="AP137" s="28"/>
      <c r="AQ137" s="28"/>
      <c r="AR137" s="28"/>
      <c r="AS137" s="29">
        <v>55</v>
      </c>
    </row>
    <row r="138" spans="3:50" ht="15" hidden="1" customHeight="1" outlineLevel="1">
      <c r="C138" s="487"/>
      <c r="D138" s="129" t="s">
        <v>412</v>
      </c>
      <c r="E138" s="31"/>
      <c r="F138" s="18">
        <v>0</v>
      </c>
      <c r="G138" s="14">
        <v>0</v>
      </c>
      <c r="H138" s="14">
        <v>0</v>
      </c>
      <c r="I138" s="14">
        <v>0</v>
      </c>
      <c r="J138" s="19">
        <v>0</v>
      </c>
      <c r="K138" s="18">
        <v>0</v>
      </c>
      <c r="L138" s="14">
        <v>0</v>
      </c>
      <c r="M138" s="14">
        <v>0</v>
      </c>
      <c r="N138" s="14">
        <v>0</v>
      </c>
      <c r="O138" s="19">
        <v>0</v>
      </c>
      <c r="P138" s="18">
        <v>0</v>
      </c>
      <c r="Q138" s="14">
        <v>0</v>
      </c>
      <c r="R138" s="14">
        <v>0</v>
      </c>
      <c r="S138" s="14">
        <v>0</v>
      </c>
      <c r="T138" s="19">
        <v>0</v>
      </c>
      <c r="U138" s="18">
        <v>0</v>
      </c>
      <c r="V138" s="14">
        <v>0</v>
      </c>
      <c r="W138" s="14">
        <v>0</v>
      </c>
      <c r="X138" s="14">
        <v>0</v>
      </c>
      <c r="Y138" s="19">
        <v>0</v>
      </c>
      <c r="Z138" s="18">
        <v>0</v>
      </c>
      <c r="AA138" s="14">
        <v>0</v>
      </c>
      <c r="AB138" s="14">
        <v>0</v>
      </c>
      <c r="AC138" s="14">
        <v>0</v>
      </c>
      <c r="AD138" s="19">
        <v>0</v>
      </c>
      <c r="AE138" s="18">
        <v>0</v>
      </c>
      <c r="AF138" s="14">
        <v>0</v>
      </c>
      <c r="AG138" s="14">
        <v>0</v>
      </c>
      <c r="AH138" s="14">
        <v>0</v>
      </c>
      <c r="AI138" s="19">
        <v>0</v>
      </c>
      <c r="AJ138" s="18">
        <v>0</v>
      </c>
      <c r="AK138" s="32">
        <f>+AK139/AJ137</f>
        <v>0.14285714285714285</v>
      </c>
      <c r="AL138" s="32">
        <f>+AL139/AK137</f>
        <v>0.1388888888888889</v>
      </c>
      <c r="AM138" s="32">
        <f>+AM139/AL137</f>
        <v>0.13043478260869565</v>
      </c>
      <c r="AN138" s="33">
        <f>+AN139/SUM(AH137,AJ137,AK137,AL137)</f>
        <v>0.13541666666666666</v>
      </c>
      <c r="AO138" s="32">
        <f>+AO139/AM137</f>
        <v>0.14285714285714285</v>
      </c>
      <c r="AP138" s="32"/>
      <c r="AQ138" s="32"/>
      <c r="AR138" s="32"/>
      <c r="AS138" s="33">
        <f>AO138</f>
        <v>0.14285714285714285</v>
      </c>
    </row>
    <row r="139" spans="3:50" s="2" customFormat="1" ht="15" hidden="1" customHeight="1" outlineLevel="1">
      <c r="C139" s="487"/>
      <c r="D139" s="130" t="s">
        <v>413</v>
      </c>
      <c r="E139" s="34"/>
      <c r="F139" s="34">
        <v>0</v>
      </c>
      <c r="G139" s="402">
        <v>0</v>
      </c>
      <c r="H139" s="402">
        <v>0</v>
      </c>
      <c r="I139" s="402">
        <v>0</v>
      </c>
      <c r="J139" s="35">
        <v>0</v>
      </c>
      <c r="K139" s="34">
        <v>0</v>
      </c>
      <c r="L139" s="402">
        <v>0</v>
      </c>
      <c r="M139" s="402">
        <v>0</v>
      </c>
      <c r="N139" s="402">
        <v>0</v>
      </c>
      <c r="O139" s="35">
        <v>0</v>
      </c>
      <c r="P139" s="34">
        <v>0</v>
      </c>
      <c r="Q139" s="402">
        <v>0</v>
      </c>
      <c r="R139" s="402">
        <v>0</v>
      </c>
      <c r="S139" s="402">
        <v>0</v>
      </c>
      <c r="T139" s="35">
        <v>0</v>
      </c>
      <c r="U139" s="34">
        <v>0</v>
      </c>
      <c r="V139" s="402">
        <v>0</v>
      </c>
      <c r="W139" s="402">
        <v>0</v>
      </c>
      <c r="X139" s="402">
        <v>0</v>
      </c>
      <c r="Y139" s="35">
        <v>0</v>
      </c>
      <c r="Z139" s="34">
        <v>0</v>
      </c>
      <c r="AA139" s="402">
        <v>0</v>
      </c>
      <c r="AB139" s="402">
        <v>0</v>
      </c>
      <c r="AC139" s="402">
        <v>0</v>
      </c>
      <c r="AD139" s="35">
        <v>0</v>
      </c>
      <c r="AE139" s="34">
        <v>0</v>
      </c>
      <c r="AF139" s="402">
        <v>0</v>
      </c>
      <c r="AG139" s="402">
        <v>0</v>
      </c>
      <c r="AH139" s="402">
        <v>0</v>
      </c>
      <c r="AI139" s="35">
        <v>0</v>
      </c>
      <c r="AJ139" s="34">
        <v>0</v>
      </c>
      <c r="AK139" s="179">
        <v>2</v>
      </c>
      <c r="AL139" s="179">
        <v>5</v>
      </c>
      <c r="AM139" s="145">
        <v>6</v>
      </c>
      <c r="AN139" s="180">
        <v>13</v>
      </c>
      <c r="AO139" s="145">
        <v>8</v>
      </c>
      <c r="AP139" s="145"/>
      <c r="AQ139" s="145"/>
      <c r="AR139" s="145"/>
      <c r="AS139" s="180">
        <v>8</v>
      </c>
      <c r="AT139" s="1"/>
      <c r="AU139" s="1"/>
      <c r="AV139" s="1"/>
      <c r="AW139" s="1"/>
      <c r="AX139" s="1"/>
    </row>
    <row r="140" spans="3:50" ht="15" hidden="1" customHeight="1" outlineLevel="1">
      <c r="C140" s="487"/>
      <c r="D140" s="129" t="s">
        <v>414</v>
      </c>
      <c r="E140" s="36"/>
      <c r="F140" s="236">
        <v>0</v>
      </c>
      <c r="G140" s="276">
        <v>0</v>
      </c>
      <c r="H140" s="276">
        <v>0</v>
      </c>
      <c r="I140" s="276">
        <v>0</v>
      </c>
      <c r="J140" s="235">
        <v>0</v>
      </c>
      <c r="K140" s="236">
        <v>0</v>
      </c>
      <c r="L140" s="276">
        <v>0</v>
      </c>
      <c r="M140" s="276">
        <v>0</v>
      </c>
      <c r="N140" s="276">
        <v>0</v>
      </c>
      <c r="O140" s="235">
        <v>0</v>
      </c>
      <c r="P140" s="236">
        <v>0</v>
      </c>
      <c r="Q140" s="276">
        <v>0</v>
      </c>
      <c r="R140" s="276">
        <v>0</v>
      </c>
      <c r="S140" s="276">
        <v>0</v>
      </c>
      <c r="T140" s="235">
        <v>0</v>
      </c>
      <c r="U140" s="236">
        <v>0</v>
      </c>
      <c r="V140" s="276">
        <v>0</v>
      </c>
      <c r="W140" s="276">
        <v>0</v>
      </c>
      <c r="X140" s="276">
        <v>0</v>
      </c>
      <c r="Y140" s="235">
        <v>0</v>
      </c>
      <c r="Z140" s="236">
        <v>0</v>
      </c>
      <c r="AA140" s="276">
        <v>0</v>
      </c>
      <c r="AB140" s="276">
        <v>0</v>
      </c>
      <c r="AC140" s="276">
        <v>0</v>
      </c>
      <c r="AD140" s="235">
        <v>0</v>
      </c>
      <c r="AE140" s="236">
        <v>0</v>
      </c>
      <c r="AF140" s="276">
        <v>0</v>
      </c>
      <c r="AG140" s="276">
        <v>0</v>
      </c>
      <c r="AH140" s="276">
        <v>0</v>
      </c>
      <c r="AI140" s="235">
        <v>0</v>
      </c>
      <c r="AJ140" s="236">
        <v>0</v>
      </c>
      <c r="AK140" s="37">
        <v>1</v>
      </c>
      <c r="AL140" s="37">
        <v>1</v>
      </c>
      <c r="AM140" s="37">
        <v>1</v>
      </c>
      <c r="AN140" s="196">
        <v>1</v>
      </c>
      <c r="AO140" s="37">
        <v>1</v>
      </c>
      <c r="AP140" s="37"/>
      <c r="AQ140" s="37"/>
      <c r="AR140" s="37"/>
      <c r="AS140" s="196">
        <v>1</v>
      </c>
    </row>
    <row r="141" spans="3:50" ht="15" hidden="1" customHeight="1" outlineLevel="1">
      <c r="C141" s="488"/>
      <c r="D141" s="131" t="s">
        <v>415</v>
      </c>
      <c r="E141" s="38"/>
      <c r="F141" s="38">
        <v>0</v>
      </c>
      <c r="G141" s="39">
        <v>0</v>
      </c>
      <c r="H141" s="39">
        <v>0</v>
      </c>
      <c r="I141" s="39">
        <v>0</v>
      </c>
      <c r="J141" s="40">
        <v>0</v>
      </c>
      <c r="K141" s="38">
        <v>0</v>
      </c>
      <c r="L141" s="39">
        <v>0</v>
      </c>
      <c r="M141" s="39">
        <v>0</v>
      </c>
      <c r="N141" s="39">
        <v>0</v>
      </c>
      <c r="O141" s="40">
        <v>0</v>
      </c>
      <c r="P141" s="38">
        <v>0</v>
      </c>
      <c r="Q141" s="39">
        <v>0</v>
      </c>
      <c r="R141" s="39">
        <v>0</v>
      </c>
      <c r="S141" s="39">
        <v>0</v>
      </c>
      <c r="T141" s="40">
        <v>0</v>
      </c>
      <c r="U141" s="38">
        <v>0</v>
      </c>
      <c r="V141" s="39">
        <v>0</v>
      </c>
      <c r="W141" s="39">
        <v>0</v>
      </c>
      <c r="X141" s="39">
        <v>0</v>
      </c>
      <c r="Y141" s="40">
        <v>0</v>
      </c>
      <c r="Z141" s="38">
        <v>0</v>
      </c>
      <c r="AA141" s="39">
        <v>0</v>
      </c>
      <c r="AB141" s="39">
        <v>0</v>
      </c>
      <c r="AC141" s="39">
        <v>0</v>
      </c>
      <c r="AD141" s="40">
        <v>0</v>
      </c>
      <c r="AE141" s="38">
        <v>0</v>
      </c>
      <c r="AF141" s="39">
        <v>0</v>
      </c>
      <c r="AG141" s="39">
        <v>0</v>
      </c>
      <c r="AH141" s="39">
        <v>0</v>
      </c>
      <c r="AI141" s="40">
        <v>0</v>
      </c>
      <c r="AJ141" s="38">
        <v>0</v>
      </c>
      <c r="AK141" s="176">
        <v>2</v>
      </c>
      <c r="AL141" s="176">
        <v>5</v>
      </c>
      <c r="AM141" s="176">
        <v>6</v>
      </c>
      <c r="AN141" s="177">
        <v>13</v>
      </c>
      <c r="AO141" s="176">
        <v>8</v>
      </c>
      <c r="AP141" s="176"/>
      <c r="AQ141" s="176"/>
      <c r="AR141" s="176"/>
      <c r="AS141" s="177">
        <v>8</v>
      </c>
    </row>
    <row r="142" spans="3:50" ht="5.25" hidden="1" customHeight="1" outlineLevel="1">
      <c r="C142" s="8"/>
      <c r="D142" s="10"/>
      <c r="E142" s="15"/>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4"/>
      <c r="AF142" s="13"/>
      <c r="AG142" s="13"/>
      <c r="AH142" s="13"/>
      <c r="AI142" s="13"/>
      <c r="AJ142" s="14"/>
      <c r="AK142" s="13"/>
      <c r="AL142" s="13"/>
      <c r="AM142" s="13"/>
      <c r="AN142" s="13"/>
      <c r="AO142" s="13"/>
      <c r="AP142" s="13"/>
      <c r="AQ142" s="13"/>
      <c r="AR142" s="13"/>
      <c r="AS142" s="13"/>
    </row>
    <row r="143" spans="3:50" ht="15" hidden="1" customHeight="1" outlineLevel="1">
      <c r="C143" s="486" t="s">
        <v>34</v>
      </c>
      <c r="D143" s="128" t="s">
        <v>532</v>
      </c>
      <c r="E143" s="64"/>
      <c r="F143" s="15">
        <v>0</v>
      </c>
      <c r="G143" s="16">
        <v>0</v>
      </c>
      <c r="H143" s="16">
        <v>0</v>
      </c>
      <c r="I143" s="16">
        <v>0</v>
      </c>
      <c r="J143" s="17">
        <v>0</v>
      </c>
      <c r="K143" s="15">
        <v>0</v>
      </c>
      <c r="L143" s="16">
        <v>0</v>
      </c>
      <c r="M143" s="16">
        <v>0</v>
      </c>
      <c r="N143" s="16">
        <v>0</v>
      </c>
      <c r="O143" s="17">
        <v>0</v>
      </c>
      <c r="P143" s="15">
        <v>0</v>
      </c>
      <c r="Q143" s="16">
        <v>0</v>
      </c>
      <c r="R143" s="16">
        <v>0</v>
      </c>
      <c r="S143" s="16">
        <v>0</v>
      </c>
      <c r="T143" s="17">
        <v>0</v>
      </c>
      <c r="U143" s="15">
        <v>0</v>
      </c>
      <c r="V143" s="16">
        <v>0</v>
      </c>
      <c r="W143" s="16">
        <v>0</v>
      </c>
      <c r="X143" s="16">
        <v>0</v>
      </c>
      <c r="Y143" s="17">
        <v>0</v>
      </c>
      <c r="Z143" s="15">
        <v>0</v>
      </c>
      <c r="AA143" s="16">
        <v>0</v>
      </c>
      <c r="AB143" s="16">
        <v>0</v>
      </c>
      <c r="AC143" s="16">
        <v>0</v>
      </c>
      <c r="AD143" s="17">
        <v>0</v>
      </c>
      <c r="AE143" s="15">
        <v>0</v>
      </c>
      <c r="AF143" s="16">
        <v>0</v>
      </c>
      <c r="AG143" s="16">
        <v>0</v>
      </c>
      <c r="AH143" s="16">
        <v>0</v>
      </c>
      <c r="AI143" s="17">
        <v>0</v>
      </c>
      <c r="AJ143" s="30">
        <v>54</v>
      </c>
      <c r="AK143" s="103">
        <v>58</v>
      </c>
      <c r="AL143" s="28">
        <v>59</v>
      </c>
      <c r="AM143" s="28">
        <v>62</v>
      </c>
      <c r="AN143" s="29">
        <v>233</v>
      </c>
      <c r="AO143" s="416" t="s">
        <v>420</v>
      </c>
      <c r="AP143" s="416"/>
      <c r="AQ143" s="416"/>
      <c r="AR143" s="416"/>
      <c r="AS143" s="417" t="s">
        <v>420</v>
      </c>
    </row>
    <row r="144" spans="3:50" ht="15" hidden="1" customHeight="1" outlineLevel="1">
      <c r="C144" s="487"/>
      <c r="D144" s="129" t="s">
        <v>412</v>
      </c>
      <c r="E144" s="31"/>
      <c r="F144" s="18">
        <v>0</v>
      </c>
      <c r="G144" s="14">
        <v>0</v>
      </c>
      <c r="H144" s="14">
        <v>0</v>
      </c>
      <c r="I144" s="14">
        <v>0</v>
      </c>
      <c r="J144" s="19">
        <v>0</v>
      </c>
      <c r="K144" s="18">
        <v>0</v>
      </c>
      <c r="L144" s="14">
        <v>0</v>
      </c>
      <c r="M144" s="14">
        <v>0</v>
      </c>
      <c r="N144" s="14">
        <v>0</v>
      </c>
      <c r="O144" s="19">
        <v>0</v>
      </c>
      <c r="P144" s="18">
        <v>0</v>
      </c>
      <c r="Q144" s="14">
        <v>0</v>
      </c>
      <c r="R144" s="14">
        <v>0</v>
      </c>
      <c r="S144" s="14">
        <v>0</v>
      </c>
      <c r="T144" s="19">
        <v>0</v>
      </c>
      <c r="U144" s="18">
        <v>0</v>
      </c>
      <c r="V144" s="14">
        <v>0</v>
      </c>
      <c r="W144" s="14">
        <v>0</v>
      </c>
      <c r="X144" s="14">
        <v>0</v>
      </c>
      <c r="Y144" s="19">
        <v>0</v>
      </c>
      <c r="Z144" s="18">
        <v>0</v>
      </c>
      <c r="AA144" s="14">
        <v>0</v>
      </c>
      <c r="AB144" s="14">
        <v>0</v>
      </c>
      <c r="AC144" s="14">
        <v>0</v>
      </c>
      <c r="AD144" s="19">
        <v>0</v>
      </c>
      <c r="AE144" s="18">
        <v>0</v>
      </c>
      <c r="AF144" s="14">
        <v>0</v>
      </c>
      <c r="AG144" s="14">
        <v>0</v>
      </c>
      <c r="AH144" s="14">
        <v>0</v>
      </c>
      <c r="AI144" s="19">
        <v>0</v>
      </c>
      <c r="AJ144" s="18">
        <v>0</v>
      </c>
      <c r="AK144" s="32">
        <f>+AK145/AJ143</f>
        <v>7.407407407407407E-2</v>
      </c>
      <c r="AL144" s="32">
        <f>+AL145/AK143</f>
        <v>5.1724137931034482E-2</v>
      </c>
      <c r="AM144" s="32">
        <f>+AM145/AL143</f>
        <v>8.4745762711864403E-2</v>
      </c>
      <c r="AN144" s="33">
        <f>+AN145/SUM(AH143,AJ143,AK143,AL143)</f>
        <v>7.6023391812865493E-2</v>
      </c>
      <c r="AO144" s="32">
        <f>+AO145/AM143</f>
        <v>8.0645161290322578E-2</v>
      </c>
      <c r="AP144" s="32"/>
      <c r="AQ144" s="32"/>
      <c r="AR144" s="32"/>
      <c r="AS144" s="33">
        <f>AO144</f>
        <v>8.0645161290322578E-2</v>
      </c>
    </row>
    <row r="145" spans="3:50" s="2" customFormat="1" ht="15" hidden="1" customHeight="1" outlineLevel="1">
      <c r="C145" s="487"/>
      <c r="D145" s="130" t="s">
        <v>413</v>
      </c>
      <c r="E145" s="34"/>
      <c r="F145" s="34">
        <v>0</v>
      </c>
      <c r="G145" s="402">
        <v>0</v>
      </c>
      <c r="H145" s="402">
        <v>0</v>
      </c>
      <c r="I145" s="402">
        <v>0</v>
      </c>
      <c r="J145" s="35">
        <v>0</v>
      </c>
      <c r="K145" s="34">
        <v>0</v>
      </c>
      <c r="L145" s="402">
        <v>0</v>
      </c>
      <c r="M145" s="402">
        <v>0</v>
      </c>
      <c r="N145" s="402">
        <v>0</v>
      </c>
      <c r="O145" s="35">
        <v>0</v>
      </c>
      <c r="P145" s="34">
        <v>0</v>
      </c>
      <c r="Q145" s="402">
        <v>0</v>
      </c>
      <c r="R145" s="402">
        <v>0</v>
      </c>
      <c r="S145" s="402">
        <v>0</v>
      </c>
      <c r="T145" s="35">
        <v>0</v>
      </c>
      <c r="U145" s="34">
        <v>0</v>
      </c>
      <c r="V145" s="402">
        <v>0</v>
      </c>
      <c r="W145" s="402">
        <v>0</v>
      </c>
      <c r="X145" s="402">
        <v>0</v>
      </c>
      <c r="Y145" s="35">
        <v>0</v>
      </c>
      <c r="Z145" s="34">
        <v>0</v>
      </c>
      <c r="AA145" s="402">
        <v>0</v>
      </c>
      <c r="AB145" s="402">
        <v>0</v>
      </c>
      <c r="AC145" s="402">
        <v>0</v>
      </c>
      <c r="AD145" s="35">
        <v>0</v>
      </c>
      <c r="AE145" s="34">
        <v>0</v>
      </c>
      <c r="AF145" s="402">
        <v>0</v>
      </c>
      <c r="AG145" s="402">
        <v>0</v>
      </c>
      <c r="AH145" s="402">
        <v>0</v>
      </c>
      <c r="AI145" s="35">
        <v>0</v>
      </c>
      <c r="AJ145" s="34">
        <v>0</v>
      </c>
      <c r="AK145" s="179">
        <v>4</v>
      </c>
      <c r="AL145" s="179">
        <v>3</v>
      </c>
      <c r="AM145" s="145">
        <v>5</v>
      </c>
      <c r="AN145" s="180">
        <v>13</v>
      </c>
      <c r="AO145" s="145">
        <v>5</v>
      </c>
      <c r="AP145" s="145"/>
      <c r="AQ145" s="145"/>
      <c r="AR145" s="145"/>
      <c r="AS145" s="180">
        <v>5</v>
      </c>
      <c r="AT145" s="1"/>
      <c r="AU145" s="1"/>
      <c r="AV145" s="1"/>
      <c r="AW145" s="1"/>
      <c r="AX145" s="1"/>
    </row>
    <row r="146" spans="3:50" ht="15" hidden="1" customHeight="1" outlineLevel="1">
      <c r="C146" s="487"/>
      <c r="D146" s="129" t="s">
        <v>414</v>
      </c>
      <c r="E146" s="36"/>
      <c r="F146" s="236">
        <v>0</v>
      </c>
      <c r="G146" s="276">
        <v>0</v>
      </c>
      <c r="H146" s="276">
        <v>0</v>
      </c>
      <c r="I146" s="276">
        <v>0</v>
      </c>
      <c r="J146" s="235">
        <v>0</v>
      </c>
      <c r="K146" s="236">
        <v>0</v>
      </c>
      <c r="L146" s="276">
        <v>0</v>
      </c>
      <c r="M146" s="276">
        <v>0</v>
      </c>
      <c r="N146" s="276">
        <v>0</v>
      </c>
      <c r="O146" s="235">
        <v>0</v>
      </c>
      <c r="P146" s="236">
        <v>0</v>
      </c>
      <c r="Q146" s="276">
        <v>0</v>
      </c>
      <c r="R146" s="276">
        <v>0</v>
      </c>
      <c r="S146" s="276">
        <v>0</v>
      </c>
      <c r="T146" s="235">
        <v>0</v>
      </c>
      <c r="U146" s="236">
        <v>0</v>
      </c>
      <c r="V146" s="276">
        <v>0</v>
      </c>
      <c r="W146" s="276">
        <v>0</v>
      </c>
      <c r="X146" s="276">
        <v>0</v>
      </c>
      <c r="Y146" s="235">
        <v>0</v>
      </c>
      <c r="Z146" s="236">
        <v>0</v>
      </c>
      <c r="AA146" s="276">
        <v>0</v>
      </c>
      <c r="AB146" s="276">
        <v>0</v>
      </c>
      <c r="AC146" s="276">
        <v>0</v>
      </c>
      <c r="AD146" s="235">
        <v>0</v>
      </c>
      <c r="AE146" s="236">
        <v>0</v>
      </c>
      <c r="AF146" s="276">
        <v>0</v>
      </c>
      <c r="AG146" s="276">
        <v>0</v>
      </c>
      <c r="AH146" s="276">
        <v>0</v>
      </c>
      <c r="AI146" s="235">
        <v>0</v>
      </c>
      <c r="AJ146" s="236">
        <v>0</v>
      </c>
      <c r="AK146" s="37">
        <v>1</v>
      </c>
      <c r="AL146" s="37">
        <v>1</v>
      </c>
      <c r="AM146" s="37">
        <v>1</v>
      </c>
      <c r="AN146" s="196">
        <v>1</v>
      </c>
      <c r="AO146" s="37">
        <v>1</v>
      </c>
      <c r="AP146" s="37"/>
      <c r="AQ146" s="37"/>
      <c r="AR146" s="37"/>
      <c r="AS146" s="196">
        <v>1</v>
      </c>
    </row>
    <row r="147" spans="3:50" ht="15" hidden="1" customHeight="1" outlineLevel="1">
      <c r="C147" s="488"/>
      <c r="D147" s="131" t="s">
        <v>415</v>
      </c>
      <c r="E147" s="38"/>
      <c r="F147" s="38">
        <v>0</v>
      </c>
      <c r="G147" s="39">
        <v>0</v>
      </c>
      <c r="H147" s="39">
        <v>0</v>
      </c>
      <c r="I147" s="39">
        <v>0</v>
      </c>
      <c r="J147" s="40">
        <v>0</v>
      </c>
      <c r="K147" s="38">
        <v>0</v>
      </c>
      <c r="L147" s="39">
        <v>0</v>
      </c>
      <c r="M147" s="39">
        <v>0</v>
      </c>
      <c r="N147" s="39">
        <v>0</v>
      </c>
      <c r="O147" s="40">
        <v>0</v>
      </c>
      <c r="P147" s="38">
        <v>0</v>
      </c>
      <c r="Q147" s="39">
        <v>0</v>
      </c>
      <c r="R147" s="39">
        <v>0</v>
      </c>
      <c r="S147" s="39">
        <v>0</v>
      </c>
      <c r="T147" s="40">
        <v>0</v>
      </c>
      <c r="U147" s="38">
        <v>0</v>
      </c>
      <c r="V147" s="39">
        <v>0</v>
      </c>
      <c r="W147" s="39">
        <v>0</v>
      </c>
      <c r="X147" s="39">
        <v>0</v>
      </c>
      <c r="Y147" s="40">
        <v>0</v>
      </c>
      <c r="Z147" s="38">
        <v>0</v>
      </c>
      <c r="AA147" s="39">
        <v>0</v>
      </c>
      <c r="AB147" s="39">
        <v>0</v>
      </c>
      <c r="AC147" s="39">
        <v>0</v>
      </c>
      <c r="AD147" s="40">
        <v>0</v>
      </c>
      <c r="AE147" s="38">
        <v>0</v>
      </c>
      <c r="AF147" s="39">
        <v>0</v>
      </c>
      <c r="AG147" s="39">
        <v>0</v>
      </c>
      <c r="AH147" s="39">
        <v>0</v>
      </c>
      <c r="AI147" s="40">
        <v>0</v>
      </c>
      <c r="AJ147" s="38">
        <v>0</v>
      </c>
      <c r="AK147" s="176">
        <v>4</v>
      </c>
      <c r="AL147" s="176">
        <v>3</v>
      </c>
      <c r="AM147" s="176">
        <v>5</v>
      </c>
      <c r="AN147" s="177">
        <v>13</v>
      </c>
      <c r="AO147" s="176">
        <v>5</v>
      </c>
      <c r="AP147" s="176"/>
      <c r="AQ147" s="176"/>
      <c r="AR147" s="176"/>
      <c r="AS147" s="177">
        <v>5</v>
      </c>
    </row>
    <row r="148" spans="3:50" ht="5.25" hidden="1" customHeight="1" outlineLevel="1">
      <c r="C148" s="8"/>
      <c r="D148" s="10"/>
      <c r="E148" s="15"/>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4"/>
      <c r="AF148" s="13"/>
      <c r="AG148" s="13"/>
      <c r="AH148" s="13"/>
      <c r="AI148" s="13"/>
      <c r="AJ148" s="14"/>
      <c r="AK148" s="13"/>
      <c r="AL148" s="13"/>
      <c r="AM148" s="13"/>
      <c r="AN148" s="13"/>
      <c r="AO148" s="13"/>
      <c r="AP148" s="13"/>
      <c r="AQ148" s="13"/>
      <c r="AR148" s="13"/>
      <c r="AS148" s="13"/>
    </row>
    <row r="149" spans="3:50" ht="15" hidden="1" customHeight="1" outlineLevel="1">
      <c r="C149" s="486" t="s">
        <v>35</v>
      </c>
      <c r="D149" s="128" t="s">
        <v>532</v>
      </c>
      <c r="E149" s="64"/>
      <c r="F149" s="15">
        <v>0</v>
      </c>
      <c r="G149" s="16">
        <v>0</v>
      </c>
      <c r="H149" s="16">
        <v>0</v>
      </c>
      <c r="I149" s="16">
        <v>0</v>
      </c>
      <c r="J149" s="17">
        <v>0</v>
      </c>
      <c r="K149" s="15">
        <v>0</v>
      </c>
      <c r="L149" s="16">
        <v>0</v>
      </c>
      <c r="M149" s="16">
        <v>0</v>
      </c>
      <c r="N149" s="16">
        <v>0</v>
      </c>
      <c r="O149" s="17">
        <v>0</v>
      </c>
      <c r="P149" s="15">
        <v>0</v>
      </c>
      <c r="Q149" s="16">
        <v>0</v>
      </c>
      <c r="R149" s="16">
        <v>0</v>
      </c>
      <c r="S149" s="16">
        <v>0</v>
      </c>
      <c r="T149" s="17">
        <v>0</v>
      </c>
      <c r="U149" s="15">
        <v>0</v>
      </c>
      <c r="V149" s="16">
        <v>0</v>
      </c>
      <c r="W149" s="16">
        <v>0</v>
      </c>
      <c r="X149" s="16">
        <v>0</v>
      </c>
      <c r="Y149" s="17">
        <v>0</v>
      </c>
      <c r="Z149" s="15">
        <v>0</v>
      </c>
      <c r="AA149" s="16">
        <v>0</v>
      </c>
      <c r="AB149" s="16">
        <v>0</v>
      </c>
      <c r="AC149" s="16">
        <v>0</v>
      </c>
      <c r="AD149" s="17">
        <v>0</v>
      </c>
      <c r="AE149" s="15">
        <v>0</v>
      </c>
      <c r="AF149" s="16">
        <v>0</v>
      </c>
      <c r="AG149" s="16">
        <v>0</v>
      </c>
      <c r="AH149" s="28">
        <v>14</v>
      </c>
      <c r="AI149" s="88">
        <v>14</v>
      </c>
      <c r="AJ149" s="30">
        <v>47</v>
      </c>
      <c r="AK149" s="103">
        <v>117</v>
      </c>
      <c r="AL149" s="28">
        <v>167</v>
      </c>
      <c r="AM149" s="28">
        <v>217</v>
      </c>
      <c r="AN149" s="29">
        <v>540</v>
      </c>
      <c r="AO149" s="416" t="s">
        <v>420</v>
      </c>
      <c r="AP149" s="416"/>
      <c r="AQ149" s="416"/>
      <c r="AR149" s="416"/>
      <c r="AS149" s="417" t="s">
        <v>420</v>
      </c>
    </row>
    <row r="150" spans="3:50" ht="15" hidden="1" customHeight="1" outlineLevel="1">
      <c r="C150" s="487"/>
      <c r="D150" s="129" t="s">
        <v>412</v>
      </c>
      <c r="E150" s="31"/>
      <c r="F150" s="18">
        <v>0</v>
      </c>
      <c r="G150" s="14">
        <v>0</v>
      </c>
      <c r="H150" s="14">
        <v>0</v>
      </c>
      <c r="I150" s="14">
        <v>0</v>
      </c>
      <c r="J150" s="19">
        <v>0</v>
      </c>
      <c r="K150" s="18">
        <v>0</v>
      </c>
      <c r="L150" s="14">
        <v>0</v>
      </c>
      <c r="M150" s="14">
        <v>0</v>
      </c>
      <c r="N150" s="14">
        <v>0</v>
      </c>
      <c r="O150" s="19">
        <v>0</v>
      </c>
      <c r="P150" s="18">
        <v>0</v>
      </c>
      <c r="Q150" s="14">
        <v>0</v>
      </c>
      <c r="R150" s="14">
        <v>0</v>
      </c>
      <c r="S150" s="14">
        <v>0</v>
      </c>
      <c r="T150" s="19">
        <v>0</v>
      </c>
      <c r="U150" s="18">
        <v>0</v>
      </c>
      <c r="V150" s="14">
        <v>0</v>
      </c>
      <c r="W150" s="14">
        <v>0</v>
      </c>
      <c r="X150" s="14">
        <v>0</v>
      </c>
      <c r="Y150" s="19">
        <v>0</v>
      </c>
      <c r="Z150" s="18">
        <v>0</v>
      </c>
      <c r="AA150" s="14">
        <v>0</v>
      </c>
      <c r="AB150" s="14">
        <v>0</v>
      </c>
      <c r="AC150" s="14">
        <v>0</v>
      </c>
      <c r="AD150" s="19">
        <v>0</v>
      </c>
      <c r="AE150" s="18">
        <v>0</v>
      </c>
      <c r="AF150" s="14">
        <v>0</v>
      </c>
      <c r="AG150" s="14">
        <v>0</v>
      </c>
      <c r="AH150" s="14">
        <v>0</v>
      </c>
      <c r="AI150" s="19">
        <v>0</v>
      </c>
      <c r="AJ150" s="225" t="s">
        <v>417</v>
      </c>
      <c r="AK150" s="32">
        <f>+AK151/AJ149</f>
        <v>2.1276595744680851E-2</v>
      </c>
      <c r="AL150" s="32">
        <f>+AL151/AK149</f>
        <v>2.564102564102564E-2</v>
      </c>
      <c r="AM150" s="32">
        <f>+AM151/AL149</f>
        <v>2.3952095808383235E-2</v>
      </c>
      <c r="AN150" s="33">
        <f>+AN151/SUM(AH149,AJ149,AK149,AL149)</f>
        <v>2.0289855072463767E-2</v>
      </c>
      <c r="AO150" s="32">
        <f>+AO151/AM149</f>
        <v>2.3041474654377881E-2</v>
      </c>
      <c r="AP150" s="32"/>
      <c r="AQ150" s="32"/>
      <c r="AR150" s="32"/>
      <c r="AS150" s="33">
        <f>AO150</f>
        <v>2.3041474654377881E-2</v>
      </c>
    </row>
    <row r="151" spans="3:50" s="2" customFormat="1" ht="15" hidden="1" customHeight="1" outlineLevel="1">
      <c r="C151" s="487"/>
      <c r="D151" s="130" t="s">
        <v>413</v>
      </c>
      <c r="E151" s="34"/>
      <c r="F151" s="34">
        <v>0</v>
      </c>
      <c r="G151" s="402">
        <v>0</v>
      </c>
      <c r="H151" s="402">
        <v>0</v>
      </c>
      <c r="I151" s="402">
        <v>0</v>
      </c>
      <c r="J151" s="35">
        <v>0</v>
      </c>
      <c r="K151" s="34">
        <v>0</v>
      </c>
      <c r="L151" s="402">
        <v>0</v>
      </c>
      <c r="M151" s="402">
        <v>0</v>
      </c>
      <c r="N151" s="402">
        <v>0</v>
      </c>
      <c r="O151" s="35">
        <v>0</v>
      </c>
      <c r="P151" s="34">
        <v>0</v>
      </c>
      <c r="Q151" s="402">
        <v>0</v>
      </c>
      <c r="R151" s="402">
        <v>0</v>
      </c>
      <c r="S151" s="402">
        <v>0</v>
      </c>
      <c r="T151" s="35">
        <v>0</v>
      </c>
      <c r="U151" s="34">
        <v>0</v>
      </c>
      <c r="V151" s="402">
        <v>0</v>
      </c>
      <c r="W151" s="402">
        <v>0</v>
      </c>
      <c r="X151" s="402">
        <v>0</v>
      </c>
      <c r="Y151" s="35">
        <v>0</v>
      </c>
      <c r="Z151" s="34">
        <v>0</v>
      </c>
      <c r="AA151" s="402">
        <v>0</v>
      </c>
      <c r="AB151" s="402">
        <v>0</v>
      </c>
      <c r="AC151" s="402">
        <v>0</v>
      </c>
      <c r="AD151" s="35">
        <v>0</v>
      </c>
      <c r="AE151" s="34">
        <v>0</v>
      </c>
      <c r="AF151" s="402">
        <v>0</v>
      </c>
      <c r="AG151" s="402">
        <v>0</v>
      </c>
      <c r="AH151" s="402">
        <v>0</v>
      </c>
      <c r="AI151" s="35">
        <v>0</v>
      </c>
      <c r="AJ151" s="403">
        <v>0</v>
      </c>
      <c r="AK151" s="179">
        <v>1</v>
      </c>
      <c r="AL151" s="179">
        <v>3</v>
      </c>
      <c r="AM151" s="145">
        <v>4</v>
      </c>
      <c r="AN151" s="180">
        <v>7</v>
      </c>
      <c r="AO151" s="145">
        <v>5</v>
      </c>
      <c r="AP151" s="145"/>
      <c r="AQ151" s="145"/>
      <c r="AR151" s="145"/>
      <c r="AS151" s="180">
        <v>5</v>
      </c>
      <c r="AT151" s="1"/>
      <c r="AU151" s="1"/>
      <c r="AV151" s="1"/>
      <c r="AW151" s="1"/>
      <c r="AX151" s="1"/>
    </row>
    <row r="152" spans="3:50" ht="15" hidden="1" customHeight="1" outlineLevel="1">
      <c r="C152" s="487"/>
      <c r="D152" s="129" t="s">
        <v>414</v>
      </c>
      <c r="E152" s="36"/>
      <c r="F152" s="236">
        <v>0</v>
      </c>
      <c r="G152" s="276">
        <v>0</v>
      </c>
      <c r="H152" s="276">
        <v>0</v>
      </c>
      <c r="I152" s="276">
        <v>0</v>
      </c>
      <c r="J152" s="235">
        <v>0</v>
      </c>
      <c r="K152" s="236">
        <v>0</v>
      </c>
      <c r="L152" s="276">
        <v>0</v>
      </c>
      <c r="M152" s="276">
        <v>0</v>
      </c>
      <c r="N152" s="276">
        <v>0</v>
      </c>
      <c r="O152" s="235">
        <v>0</v>
      </c>
      <c r="P152" s="236">
        <v>0</v>
      </c>
      <c r="Q152" s="276">
        <v>0</v>
      </c>
      <c r="R152" s="276">
        <v>0</v>
      </c>
      <c r="S152" s="276">
        <v>0</v>
      </c>
      <c r="T152" s="235">
        <v>0</v>
      </c>
      <c r="U152" s="236">
        <v>0</v>
      </c>
      <c r="V152" s="276">
        <v>0</v>
      </c>
      <c r="W152" s="276">
        <v>0</v>
      </c>
      <c r="X152" s="276">
        <v>0</v>
      </c>
      <c r="Y152" s="235">
        <v>0</v>
      </c>
      <c r="Z152" s="236">
        <v>0</v>
      </c>
      <c r="AA152" s="276">
        <v>0</v>
      </c>
      <c r="AB152" s="276">
        <v>0</v>
      </c>
      <c r="AC152" s="276">
        <v>0</v>
      </c>
      <c r="AD152" s="235">
        <v>0</v>
      </c>
      <c r="AE152" s="236">
        <v>0</v>
      </c>
      <c r="AF152" s="276">
        <v>0</v>
      </c>
      <c r="AG152" s="276">
        <v>0</v>
      </c>
      <c r="AH152" s="276">
        <v>0</v>
      </c>
      <c r="AI152" s="235">
        <v>0</v>
      </c>
      <c r="AJ152" s="36">
        <v>1</v>
      </c>
      <c r="AK152" s="37">
        <v>1</v>
      </c>
      <c r="AL152" s="37">
        <v>1</v>
      </c>
      <c r="AM152" s="37">
        <v>1</v>
      </c>
      <c r="AN152" s="196">
        <v>1</v>
      </c>
      <c r="AO152" s="37">
        <v>1</v>
      </c>
      <c r="AP152" s="37"/>
      <c r="AQ152" s="37"/>
      <c r="AR152" s="37"/>
      <c r="AS152" s="196">
        <v>1</v>
      </c>
    </row>
    <row r="153" spans="3:50" ht="15" hidden="1" customHeight="1" outlineLevel="1">
      <c r="C153" s="488"/>
      <c r="D153" s="131" t="s">
        <v>415</v>
      </c>
      <c r="E153" s="38"/>
      <c r="F153" s="38">
        <v>0</v>
      </c>
      <c r="G153" s="39">
        <v>0</v>
      </c>
      <c r="H153" s="39">
        <v>0</v>
      </c>
      <c r="I153" s="39">
        <v>0</v>
      </c>
      <c r="J153" s="40">
        <v>0</v>
      </c>
      <c r="K153" s="38">
        <v>0</v>
      </c>
      <c r="L153" s="39">
        <v>0</v>
      </c>
      <c r="M153" s="39">
        <v>0</v>
      </c>
      <c r="N153" s="39">
        <v>0</v>
      </c>
      <c r="O153" s="40">
        <v>0</v>
      </c>
      <c r="P153" s="38">
        <v>0</v>
      </c>
      <c r="Q153" s="39">
        <v>0</v>
      </c>
      <c r="R153" s="39">
        <v>0</v>
      </c>
      <c r="S153" s="39">
        <v>0</v>
      </c>
      <c r="T153" s="40">
        <v>0</v>
      </c>
      <c r="U153" s="38">
        <v>0</v>
      </c>
      <c r="V153" s="39">
        <v>0</v>
      </c>
      <c r="W153" s="39">
        <v>0</v>
      </c>
      <c r="X153" s="39">
        <v>0</v>
      </c>
      <c r="Y153" s="40">
        <v>0</v>
      </c>
      <c r="Z153" s="38">
        <v>0</v>
      </c>
      <c r="AA153" s="39">
        <v>0</v>
      </c>
      <c r="AB153" s="39">
        <v>0</v>
      </c>
      <c r="AC153" s="39">
        <v>0</v>
      </c>
      <c r="AD153" s="40">
        <v>0</v>
      </c>
      <c r="AE153" s="38">
        <v>0</v>
      </c>
      <c r="AF153" s="39">
        <v>0</v>
      </c>
      <c r="AG153" s="39">
        <v>0</v>
      </c>
      <c r="AH153" s="39">
        <v>0</v>
      </c>
      <c r="AI153" s="40">
        <v>0</v>
      </c>
      <c r="AJ153" s="404">
        <v>0</v>
      </c>
      <c r="AK153" s="176">
        <v>1</v>
      </c>
      <c r="AL153" s="176">
        <v>3</v>
      </c>
      <c r="AM153" s="176">
        <v>4</v>
      </c>
      <c r="AN153" s="177">
        <v>7</v>
      </c>
      <c r="AO153" s="176">
        <v>5</v>
      </c>
      <c r="AP153" s="176"/>
      <c r="AQ153" s="176"/>
      <c r="AR153" s="176"/>
      <c r="AS153" s="177">
        <v>5</v>
      </c>
    </row>
    <row r="154" spans="3:50" ht="5.25" hidden="1" customHeight="1" outlineLevel="1">
      <c r="C154" s="8"/>
      <c r="D154" s="10"/>
      <c r="E154" s="15"/>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4"/>
      <c r="AF154" s="13"/>
      <c r="AG154" s="13"/>
      <c r="AH154" s="13"/>
      <c r="AI154" s="13"/>
      <c r="AJ154" s="14"/>
      <c r="AK154" s="13"/>
      <c r="AL154" s="13"/>
      <c r="AM154" s="13"/>
      <c r="AN154" s="13"/>
      <c r="AO154" s="13"/>
      <c r="AP154" s="13"/>
      <c r="AQ154" s="13"/>
      <c r="AR154" s="13"/>
      <c r="AS154" s="13"/>
    </row>
    <row r="155" spans="3:50" ht="15" hidden="1" customHeight="1" outlineLevel="1">
      <c r="C155" s="486" t="s">
        <v>36</v>
      </c>
      <c r="D155" s="128" t="s">
        <v>411</v>
      </c>
      <c r="E155" s="64"/>
      <c r="F155" s="15">
        <v>0</v>
      </c>
      <c r="G155" s="16">
        <v>0</v>
      </c>
      <c r="H155" s="16">
        <v>0</v>
      </c>
      <c r="I155" s="16">
        <v>0</v>
      </c>
      <c r="J155" s="17">
        <v>0</v>
      </c>
      <c r="K155" s="15">
        <v>0</v>
      </c>
      <c r="L155" s="16">
        <v>0</v>
      </c>
      <c r="M155" s="16">
        <v>0</v>
      </c>
      <c r="N155" s="16">
        <v>0</v>
      </c>
      <c r="O155" s="17">
        <v>0</v>
      </c>
      <c r="P155" s="30">
        <v>9</v>
      </c>
      <c r="Q155" s="69">
        <v>16</v>
      </c>
      <c r="R155" s="69">
        <v>15</v>
      </c>
      <c r="S155" s="69">
        <v>19</v>
      </c>
      <c r="T155" s="29">
        <v>59</v>
      </c>
      <c r="U155" s="30">
        <v>15</v>
      </c>
      <c r="V155" s="28">
        <v>15</v>
      </c>
      <c r="W155" s="28">
        <v>16</v>
      </c>
      <c r="X155" s="28">
        <v>24</v>
      </c>
      <c r="Y155" s="29">
        <v>70</v>
      </c>
      <c r="Z155" s="68">
        <v>24</v>
      </c>
      <c r="AA155" s="69">
        <v>24</v>
      </c>
      <c r="AB155" s="69">
        <v>29</v>
      </c>
      <c r="AC155" s="184">
        <v>33</v>
      </c>
      <c r="AD155" s="88">
        <v>110</v>
      </c>
      <c r="AE155" s="30">
        <v>43</v>
      </c>
      <c r="AF155" s="69">
        <v>41</v>
      </c>
      <c r="AG155" s="28">
        <v>40.22</v>
      </c>
      <c r="AH155" s="103">
        <v>44</v>
      </c>
      <c r="AI155" s="29">
        <v>167.05</v>
      </c>
      <c r="AJ155" s="30">
        <v>42</v>
      </c>
      <c r="AK155" s="69">
        <v>47</v>
      </c>
      <c r="AL155" s="62">
        <v>53</v>
      </c>
      <c r="AM155" s="103">
        <v>50</v>
      </c>
      <c r="AN155" s="29">
        <v>191</v>
      </c>
      <c r="AO155" s="416">
        <v>51</v>
      </c>
      <c r="AP155" s="416"/>
      <c r="AQ155" s="416"/>
      <c r="AR155" s="416"/>
      <c r="AS155" s="417">
        <v>51</v>
      </c>
    </row>
    <row r="156" spans="3:50" ht="15" hidden="1" customHeight="1" outlineLevel="1">
      <c r="C156" s="487"/>
      <c r="D156" s="129" t="s">
        <v>412</v>
      </c>
      <c r="E156" s="31"/>
      <c r="F156" s="18">
        <v>0</v>
      </c>
      <c r="G156" s="13">
        <v>0</v>
      </c>
      <c r="H156" s="13">
        <v>0</v>
      </c>
      <c r="I156" s="13">
        <v>0</v>
      </c>
      <c r="J156" s="19">
        <v>0</v>
      </c>
      <c r="K156" s="13">
        <v>0</v>
      </c>
      <c r="L156" s="13">
        <v>0</v>
      </c>
      <c r="M156" s="13">
        <v>0</v>
      </c>
      <c r="N156" s="13">
        <v>0</v>
      </c>
      <c r="O156" s="19">
        <v>0</v>
      </c>
      <c r="P156" s="13">
        <v>0</v>
      </c>
      <c r="Q156" s="70">
        <v>0</v>
      </c>
      <c r="R156" s="32">
        <f>+R157/Q155</f>
        <v>6.25E-2</v>
      </c>
      <c r="S156" s="32">
        <f>+S157/R155</f>
        <v>6.6666666666666666E-2</v>
      </c>
      <c r="T156" s="33">
        <f>+T157/SUM(Q155:R155)</f>
        <v>3.2258064516129031E-2</v>
      </c>
      <c r="U156" s="31">
        <f>+U157/S155</f>
        <v>5.2631578947368418E-2</v>
      </c>
      <c r="V156" s="32">
        <f>+V157/U155</f>
        <v>6.6666666666666666E-2</v>
      </c>
      <c r="W156" s="32">
        <f>+W157/V155</f>
        <v>6.6666666666666666E-2</v>
      </c>
      <c r="X156" s="32">
        <f>+X157/W155</f>
        <v>6.25E-2</v>
      </c>
      <c r="Y156" s="33">
        <f>+Y157/SUM(S155,U155:W155)</f>
        <v>4.6153846153846156E-2</v>
      </c>
      <c r="Z156" s="31">
        <f>+Z157/X155</f>
        <v>4.1666666666666664E-2</v>
      </c>
      <c r="AA156" s="32">
        <f>+AA157/Z155</f>
        <v>4.1666666666666664E-2</v>
      </c>
      <c r="AB156" s="32">
        <f>+AB157/AA155</f>
        <v>4.1666666666666664E-2</v>
      </c>
      <c r="AC156" s="32">
        <f>+AC157/AB155</f>
        <v>3.4482758620689655E-2</v>
      </c>
      <c r="AD156" s="33">
        <f>+AD157/SUM(X155,Z155:AB155)</f>
        <v>3.9603960396039604E-2</v>
      </c>
      <c r="AE156" s="31">
        <f>+AE157/AC155</f>
        <v>3.0303030303030304E-2</v>
      </c>
      <c r="AF156" s="32">
        <f>+AF157/AE155</f>
        <v>4.6511627906976744E-2</v>
      </c>
      <c r="AG156" s="32">
        <v>4.878048780487805E-2</v>
      </c>
      <c r="AH156" s="32">
        <f>+AH157/AG155</f>
        <v>4.9726504226752857E-2</v>
      </c>
      <c r="AI156" s="33">
        <f>+AI157/SUM(AC155,AE155,AF155,AG155)</f>
        <v>3.8163083577153034E-2</v>
      </c>
      <c r="AJ156" s="31">
        <f>+AJ157/AH155</f>
        <v>4.5454545454545456E-2</v>
      </c>
      <c r="AK156" s="32">
        <f>+AK157/AJ155</f>
        <v>4.7619047619047616E-2</v>
      </c>
      <c r="AL156" s="32">
        <f>+AL157/AK155</f>
        <v>4.2553191489361701E-2</v>
      </c>
      <c r="AM156" s="32">
        <f>+AM157/AL155</f>
        <v>3.7735849056603772E-2</v>
      </c>
      <c r="AN156" s="33">
        <f>+AN157/SUM(AH155,AJ155,AK155,AL155)</f>
        <v>3.7634408602150539E-2</v>
      </c>
      <c r="AO156" s="32">
        <f>+AO157/AM155</f>
        <v>0.04</v>
      </c>
      <c r="AP156" s="32"/>
      <c r="AQ156" s="32"/>
      <c r="AR156" s="32"/>
      <c r="AS156" s="33">
        <f>AO156</f>
        <v>0.04</v>
      </c>
    </row>
    <row r="157" spans="3:50" s="2" customFormat="1" ht="15" hidden="1" customHeight="1" outlineLevel="1">
      <c r="C157" s="487"/>
      <c r="D157" s="130" t="s">
        <v>413</v>
      </c>
      <c r="E157" s="34"/>
      <c r="F157" s="34">
        <v>0</v>
      </c>
      <c r="G157" s="55">
        <v>0</v>
      </c>
      <c r="H157" s="55">
        <v>0</v>
      </c>
      <c r="I157" s="55">
        <v>0</v>
      </c>
      <c r="J157" s="35">
        <v>0</v>
      </c>
      <c r="K157" s="55">
        <v>0</v>
      </c>
      <c r="L157" s="55">
        <v>0</v>
      </c>
      <c r="M157" s="55">
        <v>0</v>
      </c>
      <c r="N157" s="55">
        <v>0</v>
      </c>
      <c r="O157" s="35">
        <v>0</v>
      </c>
      <c r="P157" s="55">
        <v>0</v>
      </c>
      <c r="Q157" s="55">
        <v>0</v>
      </c>
      <c r="R157" s="179">
        <v>1</v>
      </c>
      <c r="S157" s="179">
        <v>1</v>
      </c>
      <c r="T157" s="180">
        <v>1</v>
      </c>
      <c r="U157" s="178">
        <v>1</v>
      </c>
      <c r="V157" s="179">
        <v>1</v>
      </c>
      <c r="W157" s="179">
        <v>1</v>
      </c>
      <c r="X157" s="179">
        <v>1</v>
      </c>
      <c r="Y157" s="180">
        <v>3</v>
      </c>
      <c r="Z157" s="178">
        <v>1</v>
      </c>
      <c r="AA157" s="179">
        <v>1</v>
      </c>
      <c r="AB157" s="179">
        <v>1</v>
      </c>
      <c r="AC157" s="179">
        <v>1</v>
      </c>
      <c r="AD157" s="180">
        <v>4</v>
      </c>
      <c r="AE157" s="178">
        <v>1</v>
      </c>
      <c r="AF157" s="179">
        <v>2</v>
      </c>
      <c r="AG157" s="179">
        <v>2</v>
      </c>
      <c r="AH157" s="179">
        <v>2</v>
      </c>
      <c r="AI157" s="180">
        <v>6</v>
      </c>
      <c r="AJ157" s="178">
        <v>2</v>
      </c>
      <c r="AK157" s="179">
        <v>2</v>
      </c>
      <c r="AL157" s="179">
        <v>2</v>
      </c>
      <c r="AM157" s="179">
        <v>2</v>
      </c>
      <c r="AN157" s="180">
        <v>7</v>
      </c>
      <c r="AO157" s="179">
        <v>2</v>
      </c>
      <c r="AP157" s="179"/>
      <c r="AQ157" s="179"/>
      <c r="AR157" s="179"/>
      <c r="AS157" s="180">
        <v>2</v>
      </c>
      <c r="AT157" s="1"/>
      <c r="AU157" s="1"/>
      <c r="AV157" s="1"/>
      <c r="AW157" s="1"/>
      <c r="AX157" s="1"/>
    </row>
    <row r="158" spans="3:50" ht="15" hidden="1" customHeight="1" outlineLevel="1">
      <c r="C158" s="487"/>
      <c r="D158" s="129" t="s">
        <v>414</v>
      </c>
      <c r="E158" s="36"/>
      <c r="F158" s="236">
        <v>0</v>
      </c>
      <c r="G158" s="275">
        <v>0</v>
      </c>
      <c r="H158" s="275">
        <v>0</v>
      </c>
      <c r="I158" s="275">
        <v>0</v>
      </c>
      <c r="J158" s="235">
        <v>0</v>
      </c>
      <c r="K158" s="275">
        <v>0</v>
      </c>
      <c r="L158" s="275">
        <v>0</v>
      </c>
      <c r="M158" s="275">
        <v>0</v>
      </c>
      <c r="N158" s="275">
        <v>0</v>
      </c>
      <c r="O158" s="235">
        <v>0</v>
      </c>
      <c r="P158" s="275">
        <v>0</v>
      </c>
      <c r="Q158" s="275">
        <v>0</v>
      </c>
      <c r="R158" s="37">
        <v>1</v>
      </c>
      <c r="S158" s="37">
        <v>1</v>
      </c>
      <c r="T158" s="196">
        <v>1</v>
      </c>
      <c r="U158" s="36">
        <v>1</v>
      </c>
      <c r="V158" s="37">
        <v>1</v>
      </c>
      <c r="W158" s="37">
        <v>1</v>
      </c>
      <c r="X158" s="37">
        <v>1</v>
      </c>
      <c r="Y158" s="196">
        <v>1</v>
      </c>
      <c r="Z158" s="36">
        <v>1</v>
      </c>
      <c r="AA158" s="37">
        <v>1</v>
      </c>
      <c r="AB158" s="37">
        <v>1</v>
      </c>
      <c r="AC158" s="37">
        <v>1</v>
      </c>
      <c r="AD158" s="196">
        <v>1</v>
      </c>
      <c r="AE158" s="36">
        <v>1</v>
      </c>
      <c r="AF158" s="37">
        <v>1</v>
      </c>
      <c r="AG158" s="37">
        <v>1</v>
      </c>
      <c r="AH158" s="37">
        <v>1</v>
      </c>
      <c r="AI158" s="196">
        <v>1</v>
      </c>
      <c r="AJ158" s="36">
        <v>1</v>
      </c>
      <c r="AK158" s="37">
        <v>1</v>
      </c>
      <c r="AL158" s="37">
        <v>1</v>
      </c>
      <c r="AM158" s="37">
        <v>1</v>
      </c>
      <c r="AN158" s="196">
        <v>1</v>
      </c>
      <c r="AO158" s="37">
        <v>1</v>
      </c>
      <c r="AP158" s="37"/>
      <c r="AQ158" s="37"/>
      <c r="AR158" s="37"/>
      <c r="AS158" s="196">
        <v>1</v>
      </c>
    </row>
    <row r="159" spans="3:50" ht="15" hidden="1" customHeight="1" outlineLevel="1">
      <c r="C159" s="488"/>
      <c r="D159" s="131" t="s">
        <v>415</v>
      </c>
      <c r="E159" s="38"/>
      <c r="F159" s="38">
        <v>0</v>
      </c>
      <c r="G159" s="39">
        <v>0</v>
      </c>
      <c r="H159" s="39">
        <v>0</v>
      </c>
      <c r="I159" s="39">
        <v>0</v>
      </c>
      <c r="J159" s="40">
        <v>0</v>
      </c>
      <c r="K159" s="39">
        <v>0</v>
      </c>
      <c r="L159" s="39">
        <v>0</v>
      </c>
      <c r="M159" s="39">
        <v>0</v>
      </c>
      <c r="N159" s="39">
        <v>0</v>
      </c>
      <c r="O159" s="40">
        <v>0</v>
      </c>
      <c r="P159" s="39">
        <v>0</v>
      </c>
      <c r="Q159" s="39">
        <v>0</v>
      </c>
      <c r="R159" s="176">
        <v>1</v>
      </c>
      <c r="S159" s="176">
        <v>1</v>
      </c>
      <c r="T159" s="177">
        <v>1</v>
      </c>
      <c r="U159" s="175">
        <v>1</v>
      </c>
      <c r="V159" s="176">
        <v>1</v>
      </c>
      <c r="W159" s="176">
        <v>1</v>
      </c>
      <c r="X159" s="176">
        <v>1</v>
      </c>
      <c r="Y159" s="177">
        <v>3</v>
      </c>
      <c r="Z159" s="175">
        <v>1</v>
      </c>
      <c r="AA159" s="176">
        <v>1</v>
      </c>
      <c r="AB159" s="176">
        <v>1</v>
      </c>
      <c r="AC159" s="176">
        <v>1</v>
      </c>
      <c r="AD159" s="177">
        <v>4</v>
      </c>
      <c r="AE159" s="175">
        <v>1</v>
      </c>
      <c r="AF159" s="176">
        <v>2</v>
      </c>
      <c r="AG159" s="176">
        <v>2</v>
      </c>
      <c r="AH159" s="176">
        <v>2</v>
      </c>
      <c r="AI159" s="177">
        <v>6</v>
      </c>
      <c r="AJ159" s="175">
        <v>2</v>
      </c>
      <c r="AK159" s="176">
        <v>2</v>
      </c>
      <c r="AL159" s="176">
        <v>2</v>
      </c>
      <c r="AM159" s="176">
        <v>2</v>
      </c>
      <c r="AN159" s="177">
        <v>7</v>
      </c>
      <c r="AO159" s="176">
        <v>2</v>
      </c>
      <c r="AP159" s="176"/>
      <c r="AQ159" s="176"/>
      <c r="AR159" s="176"/>
      <c r="AS159" s="177">
        <v>2</v>
      </c>
    </row>
    <row r="160" spans="3:50" ht="5.25" hidden="1" customHeight="1" outlineLevel="1">
      <c r="C160" s="8"/>
      <c r="D160" s="10"/>
      <c r="E160" s="15"/>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4"/>
      <c r="AF160" s="13"/>
      <c r="AG160" s="13"/>
      <c r="AH160" s="13"/>
      <c r="AI160" s="13"/>
      <c r="AJ160" s="14"/>
      <c r="AK160" s="13"/>
      <c r="AL160" s="13"/>
      <c r="AM160" s="13"/>
      <c r="AN160" s="13"/>
      <c r="AO160" s="13"/>
      <c r="AP160" s="13"/>
      <c r="AQ160" s="13"/>
      <c r="AR160" s="13"/>
      <c r="AS160" s="13"/>
    </row>
    <row r="161" spans="3:50" ht="15" hidden="1" customHeight="1" outlineLevel="1">
      <c r="C161" s="486" t="s">
        <v>37</v>
      </c>
      <c r="D161" s="128" t="s">
        <v>411</v>
      </c>
      <c r="E161" s="64"/>
      <c r="F161" s="15">
        <v>0</v>
      </c>
      <c r="G161" s="16">
        <v>0</v>
      </c>
      <c r="H161" s="16">
        <v>0</v>
      </c>
      <c r="I161" s="16">
        <v>0</v>
      </c>
      <c r="J161" s="17">
        <v>0</v>
      </c>
      <c r="K161" s="15">
        <v>0</v>
      </c>
      <c r="L161" s="16">
        <v>0</v>
      </c>
      <c r="M161" s="16">
        <v>0</v>
      </c>
      <c r="N161" s="16">
        <v>0</v>
      </c>
      <c r="O161" s="17">
        <v>0</v>
      </c>
      <c r="P161" s="15">
        <v>0</v>
      </c>
      <c r="Q161" s="16">
        <v>0</v>
      </c>
      <c r="R161" s="16">
        <v>0</v>
      </c>
      <c r="S161" s="16">
        <v>0</v>
      </c>
      <c r="T161" s="17">
        <v>0</v>
      </c>
      <c r="U161" s="15">
        <v>0</v>
      </c>
      <c r="V161" s="16">
        <v>0</v>
      </c>
      <c r="W161" s="16">
        <v>0</v>
      </c>
      <c r="X161" s="16">
        <v>0</v>
      </c>
      <c r="Y161" s="17">
        <v>0</v>
      </c>
      <c r="Z161" s="15">
        <v>0</v>
      </c>
      <c r="AA161" s="16">
        <v>0</v>
      </c>
      <c r="AB161" s="16">
        <v>0</v>
      </c>
      <c r="AC161" s="16">
        <v>0</v>
      </c>
      <c r="AD161" s="17">
        <v>0</v>
      </c>
      <c r="AE161" s="15">
        <v>0</v>
      </c>
      <c r="AF161" s="16">
        <v>0</v>
      </c>
      <c r="AG161" s="16">
        <v>0</v>
      </c>
      <c r="AH161" s="28">
        <v>14</v>
      </c>
      <c r="AI161" s="88">
        <v>14</v>
      </c>
      <c r="AJ161" s="30">
        <v>27</v>
      </c>
      <c r="AK161" s="103">
        <v>35</v>
      </c>
      <c r="AL161" s="28">
        <v>43</v>
      </c>
      <c r="AM161" s="28">
        <v>51</v>
      </c>
      <c r="AN161" s="29">
        <v>155</v>
      </c>
      <c r="AO161" s="28">
        <v>56</v>
      </c>
      <c r="AP161" s="28"/>
      <c r="AQ161" s="28"/>
      <c r="AR161" s="28"/>
      <c r="AS161" s="29">
        <v>56</v>
      </c>
    </row>
    <row r="162" spans="3:50" ht="15" hidden="1" customHeight="1" outlineLevel="1">
      <c r="C162" s="487"/>
      <c r="D162" s="129" t="s">
        <v>412</v>
      </c>
      <c r="E162" s="31"/>
      <c r="F162" s="18">
        <v>0</v>
      </c>
      <c r="G162" s="14">
        <v>0</v>
      </c>
      <c r="H162" s="14">
        <v>0</v>
      </c>
      <c r="I162" s="14">
        <v>0</v>
      </c>
      <c r="J162" s="19">
        <v>0</v>
      </c>
      <c r="K162" s="18">
        <v>0</v>
      </c>
      <c r="L162" s="14">
        <v>0</v>
      </c>
      <c r="M162" s="14">
        <v>0</v>
      </c>
      <c r="N162" s="14">
        <v>0</v>
      </c>
      <c r="O162" s="19">
        <v>0</v>
      </c>
      <c r="P162" s="18">
        <v>0</v>
      </c>
      <c r="Q162" s="14">
        <v>0</v>
      </c>
      <c r="R162" s="14">
        <v>0</v>
      </c>
      <c r="S162" s="14">
        <v>0</v>
      </c>
      <c r="T162" s="19">
        <v>0</v>
      </c>
      <c r="U162" s="18">
        <v>0</v>
      </c>
      <c r="V162" s="14">
        <v>0</v>
      </c>
      <c r="W162" s="14">
        <v>0</v>
      </c>
      <c r="X162" s="14">
        <v>0</v>
      </c>
      <c r="Y162" s="19">
        <v>0</v>
      </c>
      <c r="Z162" s="18">
        <v>0</v>
      </c>
      <c r="AA162" s="14">
        <v>0</v>
      </c>
      <c r="AB162" s="14">
        <v>0</v>
      </c>
      <c r="AC162" s="14">
        <v>0</v>
      </c>
      <c r="AD162" s="19">
        <v>0</v>
      </c>
      <c r="AE162" s="18">
        <v>0</v>
      </c>
      <c r="AF162" s="14">
        <v>0</v>
      </c>
      <c r="AG162" s="14">
        <v>0</v>
      </c>
      <c r="AH162" s="13">
        <v>0</v>
      </c>
      <c r="AI162" s="19">
        <v>0</v>
      </c>
      <c r="AJ162" s="225">
        <v>0.03</v>
      </c>
      <c r="AK162" s="225" t="s">
        <v>417</v>
      </c>
      <c r="AL162" s="32">
        <f>+AL163/(AJ161+AK161)</f>
        <v>3.2258064516129031E-2</v>
      </c>
      <c r="AM162" s="32">
        <f>+AM163/AL161</f>
        <v>2.3255813953488372E-2</v>
      </c>
      <c r="AN162" s="33">
        <f>+AN163/SUM(AH161,AJ161,AK161,AL161)</f>
        <v>2.5210084033613446E-2</v>
      </c>
      <c r="AO162" s="32">
        <f>+AO163/AM161</f>
        <v>3.9215686274509803E-2</v>
      </c>
      <c r="AP162" s="32"/>
      <c r="AQ162" s="32"/>
      <c r="AR162" s="32"/>
      <c r="AS162" s="33">
        <f>AO162</f>
        <v>3.9215686274509803E-2</v>
      </c>
    </row>
    <row r="163" spans="3:50" s="2" customFormat="1" ht="15" hidden="1" customHeight="1" outlineLevel="1">
      <c r="C163" s="487"/>
      <c r="D163" s="130" t="s">
        <v>413</v>
      </c>
      <c r="E163" s="34"/>
      <c r="F163" s="34">
        <v>0</v>
      </c>
      <c r="G163" s="402">
        <v>0</v>
      </c>
      <c r="H163" s="402">
        <v>0</v>
      </c>
      <c r="I163" s="402">
        <v>0</v>
      </c>
      <c r="J163" s="35">
        <v>0</v>
      </c>
      <c r="K163" s="34">
        <v>0</v>
      </c>
      <c r="L163" s="402">
        <v>0</v>
      </c>
      <c r="M163" s="402">
        <v>0</v>
      </c>
      <c r="N163" s="402">
        <v>0</v>
      </c>
      <c r="O163" s="35">
        <v>0</v>
      </c>
      <c r="P163" s="34">
        <v>0</v>
      </c>
      <c r="Q163" s="402">
        <v>0</v>
      </c>
      <c r="R163" s="402">
        <v>0</v>
      </c>
      <c r="S163" s="402">
        <v>0</v>
      </c>
      <c r="T163" s="35">
        <v>0</v>
      </c>
      <c r="U163" s="34">
        <v>0</v>
      </c>
      <c r="V163" s="402">
        <v>0</v>
      </c>
      <c r="W163" s="402">
        <v>0</v>
      </c>
      <c r="X163" s="402">
        <v>0</v>
      </c>
      <c r="Y163" s="35">
        <v>0</v>
      </c>
      <c r="Z163" s="34">
        <v>0</v>
      </c>
      <c r="AA163" s="402">
        <v>0</v>
      </c>
      <c r="AB163" s="402">
        <v>0</v>
      </c>
      <c r="AC163" s="402">
        <v>0</v>
      </c>
      <c r="AD163" s="35">
        <v>0</v>
      </c>
      <c r="AE163" s="34">
        <v>0</v>
      </c>
      <c r="AF163" s="402">
        <v>0</v>
      </c>
      <c r="AG163" s="402">
        <v>0</v>
      </c>
      <c r="AH163" s="55">
        <v>0</v>
      </c>
      <c r="AI163" s="35">
        <v>0</v>
      </c>
      <c r="AJ163" s="403">
        <v>0</v>
      </c>
      <c r="AK163" s="55">
        <v>0</v>
      </c>
      <c r="AL163" s="179">
        <v>2</v>
      </c>
      <c r="AM163" s="179">
        <v>1</v>
      </c>
      <c r="AN163" s="180">
        <v>3</v>
      </c>
      <c r="AO163" s="179">
        <v>2</v>
      </c>
      <c r="AP163" s="179"/>
      <c r="AQ163" s="179"/>
      <c r="AR163" s="179"/>
      <c r="AS163" s="180">
        <v>2</v>
      </c>
      <c r="AT163" s="1"/>
      <c r="AU163" s="1"/>
      <c r="AV163" s="1"/>
      <c r="AW163" s="1"/>
      <c r="AX163" s="1"/>
    </row>
    <row r="164" spans="3:50" ht="15" hidden="1" customHeight="1" outlineLevel="1">
      <c r="C164" s="487"/>
      <c r="D164" s="129" t="s">
        <v>414</v>
      </c>
      <c r="E164" s="36"/>
      <c r="F164" s="236">
        <v>0</v>
      </c>
      <c r="G164" s="276">
        <v>0</v>
      </c>
      <c r="H164" s="276">
        <v>0</v>
      </c>
      <c r="I164" s="276">
        <v>0</v>
      </c>
      <c r="J164" s="235">
        <v>0</v>
      </c>
      <c r="K164" s="236">
        <v>0</v>
      </c>
      <c r="L164" s="276">
        <v>0</v>
      </c>
      <c r="M164" s="276">
        <v>0</v>
      </c>
      <c r="N164" s="276">
        <v>0</v>
      </c>
      <c r="O164" s="235">
        <v>0</v>
      </c>
      <c r="P164" s="236">
        <v>0</v>
      </c>
      <c r="Q164" s="276">
        <v>0</v>
      </c>
      <c r="R164" s="276">
        <v>0</v>
      </c>
      <c r="S164" s="276">
        <v>0</v>
      </c>
      <c r="T164" s="235">
        <v>0</v>
      </c>
      <c r="U164" s="236">
        <v>0</v>
      </c>
      <c r="V164" s="276">
        <v>0</v>
      </c>
      <c r="W164" s="276">
        <v>0</v>
      </c>
      <c r="X164" s="276">
        <v>0</v>
      </c>
      <c r="Y164" s="235">
        <v>0</v>
      </c>
      <c r="Z164" s="236">
        <v>0</v>
      </c>
      <c r="AA164" s="276">
        <v>0</v>
      </c>
      <c r="AB164" s="276">
        <v>0</v>
      </c>
      <c r="AC164" s="276">
        <v>0</v>
      </c>
      <c r="AD164" s="235">
        <v>0</v>
      </c>
      <c r="AE164" s="236">
        <v>0</v>
      </c>
      <c r="AF164" s="276">
        <v>0</v>
      </c>
      <c r="AG164" s="276">
        <v>0</v>
      </c>
      <c r="AH164" s="275">
        <v>0</v>
      </c>
      <c r="AI164" s="235">
        <v>0</v>
      </c>
      <c r="AJ164" s="36">
        <v>1</v>
      </c>
      <c r="AK164" s="37">
        <v>1</v>
      </c>
      <c r="AL164" s="37">
        <v>1</v>
      </c>
      <c r="AM164" s="37">
        <v>1</v>
      </c>
      <c r="AN164" s="196">
        <v>1</v>
      </c>
      <c r="AO164" s="37">
        <v>1</v>
      </c>
      <c r="AP164" s="37"/>
      <c r="AQ164" s="37"/>
      <c r="AR164" s="37"/>
      <c r="AS164" s="196">
        <v>1</v>
      </c>
    </row>
    <row r="165" spans="3:50" ht="15" hidden="1" customHeight="1" outlineLevel="1">
      <c r="C165" s="488"/>
      <c r="D165" s="131" t="s">
        <v>415</v>
      </c>
      <c r="E165" s="38"/>
      <c r="F165" s="38">
        <v>0</v>
      </c>
      <c r="G165" s="39">
        <v>0</v>
      </c>
      <c r="H165" s="39">
        <v>0</v>
      </c>
      <c r="I165" s="39">
        <v>0</v>
      </c>
      <c r="J165" s="40">
        <v>0</v>
      </c>
      <c r="K165" s="38">
        <v>0</v>
      </c>
      <c r="L165" s="39">
        <v>0</v>
      </c>
      <c r="M165" s="39">
        <v>0</v>
      </c>
      <c r="N165" s="39">
        <v>0</v>
      </c>
      <c r="O165" s="40">
        <v>0</v>
      </c>
      <c r="P165" s="38">
        <v>0</v>
      </c>
      <c r="Q165" s="39">
        <v>0</v>
      </c>
      <c r="R165" s="39">
        <v>0</v>
      </c>
      <c r="S165" s="39">
        <v>0</v>
      </c>
      <c r="T165" s="40">
        <v>0</v>
      </c>
      <c r="U165" s="38">
        <v>0</v>
      </c>
      <c r="V165" s="39">
        <v>0</v>
      </c>
      <c r="W165" s="39">
        <v>0</v>
      </c>
      <c r="X165" s="39">
        <v>0</v>
      </c>
      <c r="Y165" s="40">
        <v>0</v>
      </c>
      <c r="Z165" s="38">
        <v>0</v>
      </c>
      <c r="AA165" s="39">
        <v>0</v>
      </c>
      <c r="AB165" s="39">
        <v>0</v>
      </c>
      <c r="AC165" s="39">
        <v>0</v>
      </c>
      <c r="AD165" s="40">
        <v>0</v>
      </c>
      <c r="AE165" s="38">
        <v>0</v>
      </c>
      <c r="AF165" s="39">
        <v>0</v>
      </c>
      <c r="AG165" s="39">
        <v>0</v>
      </c>
      <c r="AH165" s="39">
        <v>0</v>
      </c>
      <c r="AI165" s="40">
        <v>0</v>
      </c>
      <c r="AJ165" s="404">
        <v>0</v>
      </c>
      <c r="AK165" s="39">
        <v>0</v>
      </c>
      <c r="AL165" s="176">
        <v>2</v>
      </c>
      <c r="AM165" s="176">
        <v>1</v>
      </c>
      <c r="AN165" s="177">
        <v>3</v>
      </c>
      <c r="AO165" s="176">
        <v>2</v>
      </c>
      <c r="AP165" s="176"/>
      <c r="AQ165" s="176"/>
      <c r="AR165" s="176"/>
      <c r="AS165" s="177">
        <v>2</v>
      </c>
    </row>
    <row r="166" spans="3:50" ht="5.25" hidden="1" customHeight="1" outlineLevel="1">
      <c r="C166" s="8"/>
      <c r="D166" s="10"/>
      <c r="E166" s="15"/>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4"/>
      <c r="AF166" s="13"/>
      <c r="AG166" s="13"/>
      <c r="AH166" s="13"/>
      <c r="AI166" s="13"/>
      <c r="AJ166" s="14"/>
      <c r="AK166" s="13"/>
      <c r="AL166" s="13"/>
      <c r="AM166" s="13"/>
      <c r="AN166" s="13"/>
      <c r="AO166" s="13"/>
      <c r="AP166" s="13"/>
      <c r="AQ166" s="13"/>
      <c r="AR166" s="13"/>
      <c r="AS166" s="13"/>
    </row>
    <row r="167" spans="3:50" s="2" customFormat="1" ht="15" hidden="1" customHeight="1" outlineLevel="1">
      <c r="C167" s="486" t="s">
        <v>38</v>
      </c>
      <c r="D167" s="132" t="s">
        <v>422</v>
      </c>
      <c r="E167" s="65"/>
      <c r="F167" s="181">
        <v>25</v>
      </c>
      <c r="G167" s="182">
        <v>18</v>
      </c>
      <c r="H167" s="182">
        <v>23</v>
      </c>
      <c r="I167" s="182">
        <v>32</v>
      </c>
      <c r="J167" s="183">
        <v>109</v>
      </c>
      <c r="K167" s="181">
        <v>21</v>
      </c>
      <c r="L167" s="182">
        <v>23</v>
      </c>
      <c r="M167" s="182">
        <v>22</v>
      </c>
      <c r="N167" s="182">
        <v>19</v>
      </c>
      <c r="O167" s="183">
        <v>99</v>
      </c>
      <c r="P167" s="181">
        <v>32</v>
      </c>
      <c r="Q167" s="182">
        <v>25</v>
      </c>
      <c r="R167" s="182">
        <v>25</v>
      </c>
      <c r="S167" s="182">
        <v>26</v>
      </c>
      <c r="T167" s="183">
        <v>115</v>
      </c>
      <c r="U167" s="181">
        <v>29</v>
      </c>
      <c r="V167" s="182">
        <v>26</v>
      </c>
      <c r="W167" s="182">
        <v>25</v>
      </c>
      <c r="X167" s="182">
        <v>25</v>
      </c>
      <c r="Y167" s="183">
        <v>113</v>
      </c>
      <c r="Z167" s="181">
        <v>25</v>
      </c>
      <c r="AA167" s="182">
        <v>18</v>
      </c>
      <c r="AB167" s="182">
        <v>30</v>
      </c>
      <c r="AC167" s="182">
        <v>25</v>
      </c>
      <c r="AD167" s="183">
        <v>98</v>
      </c>
      <c r="AE167" s="181">
        <v>26</v>
      </c>
      <c r="AF167" s="182">
        <v>24</v>
      </c>
      <c r="AG167" s="182">
        <v>32</v>
      </c>
      <c r="AH167" s="182">
        <v>26</v>
      </c>
      <c r="AI167" s="183">
        <v>108</v>
      </c>
      <c r="AJ167" s="181">
        <v>35</v>
      </c>
      <c r="AK167" s="182">
        <v>32</v>
      </c>
      <c r="AL167" s="182">
        <v>35</v>
      </c>
      <c r="AM167" s="182">
        <v>33</v>
      </c>
      <c r="AN167" s="183">
        <v>135</v>
      </c>
      <c r="AO167" s="182">
        <v>37</v>
      </c>
      <c r="AP167" s="182"/>
      <c r="AQ167" s="182"/>
      <c r="AR167" s="182"/>
      <c r="AS167" s="183">
        <v>37</v>
      </c>
      <c r="AT167" s="1"/>
      <c r="AU167" s="1"/>
      <c r="AV167" s="1"/>
      <c r="AW167" s="1"/>
      <c r="AX167" s="1"/>
    </row>
    <row r="168" spans="3:50" ht="15" hidden="1" customHeight="1" outlineLevel="1">
      <c r="C168" s="487"/>
      <c r="D168" s="129" t="s">
        <v>414</v>
      </c>
      <c r="E168" s="42"/>
      <c r="F168" s="36">
        <v>0.92</v>
      </c>
      <c r="G168" s="37">
        <v>0.94440000000000002</v>
      </c>
      <c r="H168" s="37">
        <v>0.86960000000000004</v>
      </c>
      <c r="I168" s="37">
        <v>0.84379999999999999</v>
      </c>
      <c r="J168" s="196">
        <v>0.79820000000000002</v>
      </c>
      <c r="K168" s="36">
        <v>0.85709999999999997</v>
      </c>
      <c r="L168" s="37">
        <v>0.86960000000000004</v>
      </c>
      <c r="M168" s="37">
        <v>0.90910000000000002</v>
      </c>
      <c r="N168" s="37">
        <v>0.94740000000000002</v>
      </c>
      <c r="O168" s="196">
        <v>0.75760000000000005</v>
      </c>
      <c r="P168" s="36">
        <v>0.84379999999999999</v>
      </c>
      <c r="Q168" s="37">
        <v>0.88</v>
      </c>
      <c r="R168" s="37">
        <v>0.88</v>
      </c>
      <c r="S168" s="37">
        <v>0.88460000000000005</v>
      </c>
      <c r="T168" s="196">
        <v>0.82609999999999995</v>
      </c>
      <c r="U168" s="36">
        <v>0.89659999999999995</v>
      </c>
      <c r="V168" s="37">
        <v>0.88460000000000005</v>
      </c>
      <c r="W168" s="37">
        <v>0.88</v>
      </c>
      <c r="X168" s="37">
        <v>0.88</v>
      </c>
      <c r="Y168" s="196">
        <v>0.83189999999999997</v>
      </c>
      <c r="Z168" s="36">
        <v>0.88</v>
      </c>
      <c r="AA168" s="37">
        <v>0.88890000000000002</v>
      </c>
      <c r="AB168" s="37">
        <v>0.86670000000000003</v>
      </c>
      <c r="AC168" s="37">
        <v>0.88</v>
      </c>
      <c r="AD168" s="196">
        <v>0.87760000000000005</v>
      </c>
      <c r="AE168" s="36">
        <v>0.88460000000000005</v>
      </c>
      <c r="AF168" s="37">
        <v>0.91669999999999996</v>
      </c>
      <c r="AG168" s="37">
        <v>0.90629999999999999</v>
      </c>
      <c r="AH168" s="37">
        <v>0.92310000000000003</v>
      </c>
      <c r="AI168" s="196">
        <v>0.90739999999999998</v>
      </c>
      <c r="AJ168" s="36">
        <v>0.94289999999999996</v>
      </c>
      <c r="AK168" s="37">
        <v>0.90629999999999999</v>
      </c>
      <c r="AL168" s="37">
        <v>0.88570000000000004</v>
      </c>
      <c r="AM168" s="37">
        <v>0.93940000000000001</v>
      </c>
      <c r="AN168" s="196">
        <v>0.91849999999999998</v>
      </c>
      <c r="AO168" s="37">
        <v>0.91890000000000005</v>
      </c>
      <c r="AP168" s="37"/>
      <c r="AQ168" s="37"/>
      <c r="AR168" s="37"/>
      <c r="AS168" s="196">
        <v>0.91890000000000005</v>
      </c>
      <c r="AT168" s="421"/>
      <c r="AU168" s="421"/>
    </row>
    <row r="169" spans="3:50" ht="15" hidden="1" customHeight="1" outlineLevel="1">
      <c r="C169" s="488"/>
      <c r="D169" s="131" t="s">
        <v>415</v>
      </c>
      <c r="E169" s="38"/>
      <c r="F169" s="175">
        <v>23</v>
      </c>
      <c r="G169" s="176">
        <v>17</v>
      </c>
      <c r="H169" s="176">
        <v>20</v>
      </c>
      <c r="I169" s="176">
        <v>27</v>
      </c>
      <c r="J169" s="177">
        <v>87</v>
      </c>
      <c r="K169" s="175">
        <v>18</v>
      </c>
      <c r="L169" s="176">
        <v>20</v>
      </c>
      <c r="M169" s="176">
        <v>20</v>
      </c>
      <c r="N169" s="176">
        <v>18</v>
      </c>
      <c r="O169" s="177">
        <v>75</v>
      </c>
      <c r="P169" s="175">
        <v>27</v>
      </c>
      <c r="Q169" s="176">
        <v>22</v>
      </c>
      <c r="R169" s="176">
        <v>22</v>
      </c>
      <c r="S169" s="176">
        <v>23</v>
      </c>
      <c r="T169" s="177">
        <v>95</v>
      </c>
      <c r="U169" s="175">
        <v>26</v>
      </c>
      <c r="V169" s="176">
        <v>23</v>
      </c>
      <c r="W169" s="176">
        <v>22</v>
      </c>
      <c r="X169" s="176">
        <v>22</v>
      </c>
      <c r="Y169" s="177">
        <v>94</v>
      </c>
      <c r="Z169" s="175">
        <v>22</v>
      </c>
      <c r="AA169" s="176">
        <v>16</v>
      </c>
      <c r="AB169" s="176">
        <v>26</v>
      </c>
      <c r="AC169" s="176">
        <v>22</v>
      </c>
      <c r="AD169" s="177">
        <v>86</v>
      </c>
      <c r="AE169" s="175">
        <v>23</v>
      </c>
      <c r="AF169" s="176">
        <v>22</v>
      </c>
      <c r="AG169" s="176">
        <v>29</v>
      </c>
      <c r="AH169" s="176">
        <v>24</v>
      </c>
      <c r="AI169" s="177">
        <v>98</v>
      </c>
      <c r="AJ169" s="175">
        <v>33</v>
      </c>
      <c r="AK169" s="176">
        <v>29</v>
      </c>
      <c r="AL169" s="176">
        <v>31</v>
      </c>
      <c r="AM169" s="176">
        <v>31</v>
      </c>
      <c r="AN169" s="177">
        <v>124</v>
      </c>
      <c r="AO169" s="176">
        <v>34</v>
      </c>
      <c r="AP169" s="176"/>
      <c r="AQ169" s="176"/>
      <c r="AR169" s="176"/>
      <c r="AS169" s="177">
        <v>34</v>
      </c>
    </row>
    <row r="170" spans="3:50" ht="5.25" hidden="1" customHeight="1" outlineLevel="1">
      <c r="C170" s="8"/>
      <c r="D170" s="10"/>
      <c r="E170" s="15"/>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4"/>
      <c r="AF170" s="13"/>
      <c r="AG170" s="13"/>
      <c r="AH170" s="13"/>
      <c r="AI170" s="13"/>
      <c r="AJ170" s="14"/>
      <c r="AK170" s="13"/>
      <c r="AL170" s="13"/>
      <c r="AM170" s="13"/>
      <c r="AN170" s="13"/>
      <c r="AO170" s="13"/>
      <c r="AP170" s="13"/>
      <c r="AQ170" s="13"/>
      <c r="AR170" s="13"/>
      <c r="AS170" s="13"/>
    </row>
    <row r="171" spans="3:50" s="26" customFormat="1" hidden="1" outlineLevel="1">
      <c r="C171" s="486" t="s">
        <v>425</v>
      </c>
      <c r="D171" s="132" t="s">
        <v>422</v>
      </c>
      <c r="E171" s="65"/>
      <c r="F171" s="181">
        <v>222</v>
      </c>
      <c r="G171" s="182">
        <v>188</v>
      </c>
      <c r="H171" s="182">
        <v>194</v>
      </c>
      <c r="I171" s="182">
        <v>196</v>
      </c>
      <c r="J171" s="183">
        <v>800</v>
      </c>
      <c r="K171" s="181">
        <v>175</v>
      </c>
      <c r="L171" s="182">
        <v>157</v>
      </c>
      <c r="M171" s="182">
        <v>161</v>
      </c>
      <c r="N171" s="182">
        <v>168</v>
      </c>
      <c r="O171" s="183">
        <v>660</v>
      </c>
      <c r="P171" s="181">
        <v>137</v>
      </c>
      <c r="Q171" s="182">
        <v>106</v>
      </c>
      <c r="R171" s="182">
        <v>106</v>
      </c>
      <c r="S171" s="182">
        <v>76</v>
      </c>
      <c r="T171" s="183">
        <v>425</v>
      </c>
      <c r="U171" s="181">
        <v>92</v>
      </c>
      <c r="V171" s="182">
        <v>71</v>
      </c>
      <c r="W171" s="182">
        <v>61</v>
      </c>
      <c r="X171" s="182">
        <v>37</v>
      </c>
      <c r="Y171" s="183">
        <v>261</v>
      </c>
      <c r="Z171" s="181">
        <v>58</v>
      </c>
      <c r="AA171" s="182">
        <v>36</v>
      </c>
      <c r="AB171" s="182">
        <v>26</v>
      </c>
      <c r="AC171" s="182">
        <v>31</v>
      </c>
      <c r="AD171" s="183">
        <v>152</v>
      </c>
      <c r="AE171" s="181">
        <v>51</v>
      </c>
      <c r="AF171" s="182">
        <v>17</v>
      </c>
      <c r="AG171" s="182">
        <v>30</v>
      </c>
      <c r="AH171" s="182">
        <v>17</v>
      </c>
      <c r="AI171" s="183">
        <v>115</v>
      </c>
      <c r="AJ171" s="181">
        <v>26</v>
      </c>
      <c r="AK171" s="182">
        <v>13</v>
      </c>
      <c r="AL171" s="182">
        <v>13</v>
      </c>
      <c r="AM171" s="182">
        <v>18</v>
      </c>
      <c r="AN171" s="183">
        <v>70</v>
      </c>
      <c r="AO171" s="182">
        <v>17</v>
      </c>
      <c r="AP171" s="182"/>
      <c r="AQ171" s="182"/>
      <c r="AR171" s="182"/>
      <c r="AS171" s="183">
        <v>17</v>
      </c>
      <c r="AT171" s="1"/>
      <c r="AU171" s="1"/>
      <c r="AV171" s="1"/>
      <c r="AW171" s="1"/>
      <c r="AX171" s="1"/>
    </row>
    <row r="172" spans="3:50" s="10" customFormat="1" ht="14.5" hidden="1" outlineLevel="1">
      <c r="C172" s="487"/>
      <c r="D172" s="129" t="s">
        <v>414</v>
      </c>
      <c r="E172" s="42"/>
      <c r="F172" s="36">
        <v>0.67120000000000002</v>
      </c>
      <c r="G172" s="37">
        <v>0.66490000000000005</v>
      </c>
      <c r="H172" s="37">
        <v>0.65980000000000005</v>
      </c>
      <c r="I172" s="37">
        <v>0.66839999999999999</v>
      </c>
      <c r="J172" s="196">
        <v>0.6663</v>
      </c>
      <c r="K172" s="36">
        <v>0.44</v>
      </c>
      <c r="L172" s="37">
        <v>0.68149999999999999</v>
      </c>
      <c r="M172" s="37">
        <v>0.72670000000000001</v>
      </c>
      <c r="N172" s="37">
        <v>0.60709999999999997</v>
      </c>
      <c r="O172" s="196">
        <v>0.61209999999999998</v>
      </c>
      <c r="P172" s="36">
        <v>0.68610000000000004</v>
      </c>
      <c r="Q172" s="37">
        <v>0.68869999999999998</v>
      </c>
      <c r="R172" s="37">
        <v>0.72640000000000005</v>
      </c>
      <c r="S172" s="37">
        <v>0.68420000000000003</v>
      </c>
      <c r="T172" s="196">
        <v>0.69650000000000001</v>
      </c>
      <c r="U172" s="36">
        <v>0.71740000000000004</v>
      </c>
      <c r="V172" s="37">
        <v>0.69010000000000005</v>
      </c>
      <c r="W172" s="37">
        <v>0.75409999999999999</v>
      </c>
      <c r="X172" s="37">
        <v>0.75680000000000003</v>
      </c>
      <c r="Y172" s="196">
        <v>0.72409999999999997</v>
      </c>
      <c r="Z172" s="36">
        <v>0.79310000000000003</v>
      </c>
      <c r="AA172" s="37">
        <v>0.72219999999999995</v>
      </c>
      <c r="AB172" s="37">
        <v>0.80769999999999997</v>
      </c>
      <c r="AC172" s="37">
        <v>0.871</v>
      </c>
      <c r="AD172" s="196">
        <v>0.78949999999999998</v>
      </c>
      <c r="AE172" s="36">
        <v>0.76470000000000005</v>
      </c>
      <c r="AF172" s="37">
        <v>0.88239999999999996</v>
      </c>
      <c r="AG172" s="37">
        <v>0.83330000000000004</v>
      </c>
      <c r="AH172" s="37">
        <v>0.82350000000000001</v>
      </c>
      <c r="AI172" s="196">
        <v>0.80869999999999997</v>
      </c>
      <c r="AJ172" s="36">
        <v>0.84619999999999995</v>
      </c>
      <c r="AK172" s="37">
        <v>0.84619999999999995</v>
      </c>
      <c r="AL172" s="37">
        <v>0.92310000000000003</v>
      </c>
      <c r="AM172" s="37">
        <v>0.88890000000000002</v>
      </c>
      <c r="AN172" s="196">
        <v>0.87139999999999995</v>
      </c>
      <c r="AO172" s="37">
        <v>0.88239999999999996</v>
      </c>
      <c r="AP172" s="37"/>
      <c r="AQ172" s="37"/>
      <c r="AR172" s="37"/>
      <c r="AS172" s="196">
        <v>0.88239999999999996</v>
      </c>
      <c r="AT172" s="421"/>
      <c r="AU172" s="421"/>
      <c r="AV172" s="1"/>
      <c r="AW172" s="1"/>
      <c r="AX172" s="1"/>
    </row>
    <row r="173" spans="3:50" s="10" customFormat="1" ht="15" hidden="1" customHeight="1" outlineLevel="1">
      <c r="C173" s="488"/>
      <c r="D173" s="131" t="s">
        <v>415</v>
      </c>
      <c r="E173" s="38"/>
      <c r="F173" s="175">
        <v>149</v>
      </c>
      <c r="G173" s="176">
        <v>125</v>
      </c>
      <c r="H173" s="176">
        <v>128</v>
      </c>
      <c r="I173" s="176">
        <v>131</v>
      </c>
      <c r="J173" s="177">
        <v>533</v>
      </c>
      <c r="K173" s="175">
        <v>77</v>
      </c>
      <c r="L173" s="176">
        <v>107</v>
      </c>
      <c r="M173" s="176">
        <v>117</v>
      </c>
      <c r="N173" s="176">
        <v>102</v>
      </c>
      <c r="O173" s="177">
        <v>404</v>
      </c>
      <c r="P173" s="175">
        <v>94</v>
      </c>
      <c r="Q173" s="176">
        <v>73</v>
      </c>
      <c r="R173" s="176">
        <v>77</v>
      </c>
      <c r="S173" s="176">
        <v>52</v>
      </c>
      <c r="T173" s="177">
        <v>296</v>
      </c>
      <c r="U173" s="175">
        <v>66</v>
      </c>
      <c r="V173" s="176">
        <v>49</v>
      </c>
      <c r="W173" s="176">
        <v>46</v>
      </c>
      <c r="X173" s="176">
        <v>28</v>
      </c>
      <c r="Y173" s="177">
        <v>189</v>
      </c>
      <c r="Z173" s="175">
        <v>46</v>
      </c>
      <c r="AA173" s="176">
        <v>26</v>
      </c>
      <c r="AB173" s="176">
        <v>21</v>
      </c>
      <c r="AC173" s="176">
        <v>27</v>
      </c>
      <c r="AD173" s="177">
        <v>120</v>
      </c>
      <c r="AE173" s="175">
        <v>39</v>
      </c>
      <c r="AF173" s="176">
        <v>15</v>
      </c>
      <c r="AG173" s="176">
        <v>25</v>
      </c>
      <c r="AH173" s="176">
        <v>14</v>
      </c>
      <c r="AI173" s="177">
        <v>93</v>
      </c>
      <c r="AJ173" s="175">
        <v>22</v>
      </c>
      <c r="AK173" s="176">
        <v>11</v>
      </c>
      <c r="AL173" s="176">
        <v>12</v>
      </c>
      <c r="AM173" s="176">
        <v>16</v>
      </c>
      <c r="AN173" s="177">
        <v>61</v>
      </c>
      <c r="AO173" s="176">
        <v>15</v>
      </c>
      <c r="AP173" s="176"/>
      <c r="AQ173" s="176"/>
      <c r="AR173" s="176"/>
      <c r="AS173" s="177">
        <v>15</v>
      </c>
      <c r="AT173" s="1"/>
      <c r="AU173" s="1"/>
      <c r="AV173" s="1"/>
      <c r="AW173" s="1"/>
      <c r="AX173" s="1"/>
    </row>
    <row r="174" spans="3:50" ht="5.25" customHeight="1" collapsed="1">
      <c r="D174" s="10"/>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4"/>
      <c r="AF174" s="13"/>
      <c r="AG174" s="13"/>
      <c r="AH174" s="13"/>
      <c r="AI174" s="13"/>
      <c r="AJ174" s="14"/>
      <c r="AK174" s="13"/>
      <c r="AL174" s="13"/>
      <c r="AM174" s="13"/>
      <c r="AN174" s="13"/>
      <c r="AO174" s="13"/>
      <c r="AP174" s="13"/>
      <c r="AQ174" s="13"/>
      <c r="AR174" s="13"/>
      <c r="AS174" s="13"/>
    </row>
    <row r="175" spans="3:50" s="2" customFormat="1">
      <c r="C175" s="1"/>
      <c r="D175" s="133" t="s">
        <v>40</v>
      </c>
      <c r="E175" s="96"/>
      <c r="F175" s="185">
        <v>401</v>
      </c>
      <c r="G175" s="185">
        <v>373</v>
      </c>
      <c r="H175" s="185">
        <v>421</v>
      </c>
      <c r="I175" s="185">
        <v>436</v>
      </c>
      <c r="J175" s="186">
        <v>1631</v>
      </c>
      <c r="K175" s="187">
        <v>371</v>
      </c>
      <c r="L175" s="185">
        <v>445</v>
      </c>
      <c r="M175" s="185">
        <v>472</v>
      </c>
      <c r="N175" s="185">
        <v>482</v>
      </c>
      <c r="O175" s="186">
        <v>1769</v>
      </c>
      <c r="P175" s="187">
        <v>500</v>
      </c>
      <c r="Q175" s="185">
        <v>462</v>
      </c>
      <c r="R175" s="185">
        <v>537</v>
      </c>
      <c r="S175" s="185">
        <v>530</v>
      </c>
      <c r="T175" s="186">
        <v>2029</v>
      </c>
      <c r="U175" s="187">
        <v>581</v>
      </c>
      <c r="V175" s="185">
        <v>511</v>
      </c>
      <c r="W175" s="185">
        <v>584</v>
      </c>
      <c r="X175" s="185">
        <v>593</v>
      </c>
      <c r="Y175" s="186">
        <v>2269</v>
      </c>
      <c r="Z175" s="187">
        <v>616</v>
      </c>
      <c r="AA175" s="185">
        <v>545</v>
      </c>
      <c r="AB175" s="185">
        <v>637</v>
      </c>
      <c r="AC175" s="185">
        <v>651</v>
      </c>
      <c r="AD175" s="186">
        <v>2449</v>
      </c>
      <c r="AE175" s="187">
        <v>705</v>
      </c>
      <c r="AF175" s="185">
        <v>605</v>
      </c>
      <c r="AG175" s="185">
        <v>732</v>
      </c>
      <c r="AH175" s="185">
        <v>729</v>
      </c>
      <c r="AI175" s="186">
        <v>2771</v>
      </c>
      <c r="AJ175" s="187">
        <v>788</v>
      </c>
      <c r="AK175" s="185">
        <v>672</v>
      </c>
      <c r="AL175" s="185">
        <v>811</v>
      </c>
      <c r="AM175" s="185">
        <v>856</v>
      </c>
      <c r="AN175" s="186">
        <v>3127</v>
      </c>
      <c r="AO175" s="185">
        <v>887</v>
      </c>
      <c r="AP175" s="185"/>
      <c r="AQ175" s="185"/>
      <c r="AR175" s="185"/>
      <c r="AS175" s="186">
        <v>887</v>
      </c>
      <c r="AT175" s="1"/>
      <c r="AU175" s="1"/>
      <c r="AV175" s="1"/>
      <c r="AW175" s="1"/>
      <c r="AX175" s="1"/>
    </row>
    <row r="176" spans="3:50">
      <c r="D176" s="134" t="s">
        <v>41</v>
      </c>
      <c r="E176" s="97"/>
      <c r="F176" s="188">
        <v>135</v>
      </c>
      <c r="G176" s="188">
        <v>0</v>
      </c>
      <c r="H176" s="188">
        <v>0</v>
      </c>
      <c r="I176" s="188">
        <v>10</v>
      </c>
      <c r="J176" s="189">
        <v>145</v>
      </c>
      <c r="K176" s="190">
        <v>11</v>
      </c>
      <c r="L176" s="188">
        <v>18</v>
      </c>
      <c r="M176" s="188">
        <v>0</v>
      </c>
      <c r="N176" s="188">
        <v>2</v>
      </c>
      <c r="O176" s="189">
        <v>31</v>
      </c>
      <c r="P176" s="190">
        <v>24</v>
      </c>
      <c r="Q176" s="188">
        <v>13</v>
      </c>
      <c r="R176" s="188">
        <v>50</v>
      </c>
      <c r="S176" s="188">
        <v>13</v>
      </c>
      <c r="T176" s="189">
        <v>100</v>
      </c>
      <c r="U176" s="190">
        <v>24</v>
      </c>
      <c r="V176" s="188">
        <v>13</v>
      </c>
      <c r="W176" s="188">
        <v>13</v>
      </c>
      <c r="X176" s="188">
        <v>13</v>
      </c>
      <c r="Y176" s="189">
        <v>63</v>
      </c>
      <c r="Z176" s="190">
        <v>40</v>
      </c>
      <c r="AA176" s="188">
        <v>0</v>
      </c>
      <c r="AB176" s="188">
        <v>0</v>
      </c>
      <c r="AC176" s="188">
        <v>34</v>
      </c>
      <c r="AD176" s="189">
        <v>74</v>
      </c>
      <c r="AE176" s="190">
        <v>12</v>
      </c>
      <c r="AF176" s="188">
        <v>3</v>
      </c>
      <c r="AG176" s="188">
        <v>3</v>
      </c>
      <c r="AH176" s="188">
        <v>13</v>
      </c>
      <c r="AI176" s="189">
        <v>31</v>
      </c>
      <c r="AJ176" s="190">
        <v>51</v>
      </c>
      <c r="AK176" s="188">
        <v>56</v>
      </c>
      <c r="AL176" s="188">
        <v>3</v>
      </c>
      <c r="AM176" s="188">
        <v>18</v>
      </c>
      <c r="AN176" s="189">
        <v>128</v>
      </c>
      <c r="AO176" s="188">
        <v>38</v>
      </c>
      <c r="AP176" s="188"/>
      <c r="AQ176" s="188"/>
      <c r="AR176" s="188"/>
      <c r="AS176" s="189">
        <v>38</v>
      </c>
    </row>
    <row r="177" spans="2:50" s="2" customFormat="1" hidden="1" outlineLevel="1">
      <c r="C177" s="490" t="s">
        <v>42</v>
      </c>
      <c r="D177" s="132" t="s">
        <v>422</v>
      </c>
      <c r="E177" s="65"/>
      <c r="F177" s="65">
        <v>0</v>
      </c>
      <c r="G177" s="66">
        <v>0</v>
      </c>
      <c r="H177" s="66">
        <v>0</v>
      </c>
      <c r="I177" s="66">
        <v>0</v>
      </c>
      <c r="J177" s="67">
        <v>0</v>
      </c>
      <c r="K177" s="65">
        <v>0</v>
      </c>
      <c r="L177" s="66">
        <v>0</v>
      </c>
      <c r="M177" s="66">
        <v>0</v>
      </c>
      <c r="N177" s="182">
        <v>3</v>
      </c>
      <c r="O177" s="183">
        <v>3</v>
      </c>
      <c r="P177" s="181">
        <v>16</v>
      </c>
      <c r="Q177" s="182">
        <v>16</v>
      </c>
      <c r="R177" s="182">
        <v>16</v>
      </c>
      <c r="S177" s="182">
        <v>16</v>
      </c>
      <c r="T177" s="183">
        <v>63</v>
      </c>
      <c r="U177" s="181">
        <v>16</v>
      </c>
      <c r="V177" s="182">
        <v>16</v>
      </c>
      <c r="W177" s="182">
        <v>16</v>
      </c>
      <c r="X177" s="182">
        <v>16</v>
      </c>
      <c r="Y177" s="183">
        <v>63</v>
      </c>
      <c r="Z177" s="65">
        <v>0</v>
      </c>
      <c r="AA177" s="66">
        <v>0</v>
      </c>
      <c r="AB177" s="66">
        <v>0</v>
      </c>
      <c r="AC177" s="66">
        <v>0</v>
      </c>
      <c r="AD177" s="67">
        <v>0</v>
      </c>
      <c r="AE177" s="65">
        <v>0</v>
      </c>
      <c r="AF177" s="66">
        <v>0</v>
      </c>
      <c r="AG177" s="66">
        <v>0</v>
      </c>
      <c r="AH177" s="66">
        <v>0</v>
      </c>
      <c r="AI177" s="67">
        <v>0</v>
      </c>
      <c r="AJ177" s="65">
        <v>0</v>
      </c>
      <c r="AK177" s="66">
        <v>0</v>
      </c>
      <c r="AL177" s="66">
        <v>0</v>
      </c>
      <c r="AM177" s="66">
        <v>0</v>
      </c>
      <c r="AN177" s="67">
        <v>0</v>
      </c>
      <c r="AO177" s="66">
        <v>0</v>
      </c>
      <c r="AP177" s="66"/>
      <c r="AQ177" s="66"/>
      <c r="AR177" s="66"/>
      <c r="AS177" s="67">
        <v>0</v>
      </c>
      <c r="AT177" s="1"/>
      <c r="AU177" s="1"/>
      <c r="AV177" s="1"/>
      <c r="AW177" s="1"/>
      <c r="AX177" s="1"/>
    </row>
    <row r="178" spans="2:50" ht="14.5" hidden="1" outlineLevel="1">
      <c r="C178" s="491"/>
      <c r="D178" s="129" t="s">
        <v>414</v>
      </c>
      <c r="E178" s="43"/>
      <c r="F178" s="239">
        <v>0</v>
      </c>
      <c r="G178" s="238">
        <v>0</v>
      </c>
      <c r="H178" s="238">
        <v>0</v>
      </c>
      <c r="I178" s="238">
        <v>0</v>
      </c>
      <c r="J178" s="237">
        <v>0</v>
      </c>
      <c r="K178" s="239">
        <v>0</v>
      </c>
      <c r="L178" s="238">
        <v>0</v>
      </c>
      <c r="M178" s="238">
        <v>0</v>
      </c>
      <c r="N178" s="37">
        <v>0.82420000000000004</v>
      </c>
      <c r="O178" s="196">
        <v>0.82420000000000004</v>
      </c>
      <c r="P178" s="36">
        <v>0.82420000000000004</v>
      </c>
      <c r="Q178" s="37">
        <v>0.82420000000000004</v>
      </c>
      <c r="R178" s="37">
        <v>0.82420000000000004</v>
      </c>
      <c r="S178" s="37">
        <v>0.82420000000000004</v>
      </c>
      <c r="T178" s="196">
        <v>0.82420000000000004</v>
      </c>
      <c r="U178" s="36">
        <v>0.82420000000000004</v>
      </c>
      <c r="V178" s="37">
        <v>0.82420000000000004</v>
      </c>
      <c r="W178" s="37">
        <v>0.82420000000000004</v>
      </c>
      <c r="X178" s="37">
        <v>0.82420000000000004</v>
      </c>
      <c r="Y178" s="196">
        <v>0.82420000000000004</v>
      </c>
      <c r="Z178" s="239">
        <v>0</v>
      </c>
      <c r="AA178" s="238">
        <v>0</v>
      </c>
      <c r="AB178" s="238">
        <v>0</v>
      </c>
      <c r="AC178" s="238">
        <v>0</v>
      </c>
      <c r="AD178" s="237">
        <v>0</v>
      </c>
      <c r="AE178" s="239">
        <v>0</v>
      </c>
      <c r="AF178" s="238">
        <v>0</v>
      </c>
      <c r="AG178" s="238">
        <v>0</v>
      </c>
      <c r="AH178" s="238">
        <v>0</v>
      </c>
      <c r="AI178" s="237">
        <v>0</v>
      </c>
      <c r="AJ178" s="239">
        <v>0</v>
      </c>
      <c r="AK178" s="238">
        <v>0</v>
      </c>
      <c r="AL178" s="238">
        <v>0</v>
      </c>
      <c r="AM178" s="238">
        <v>0</v>
      </c>
      <c r="AN178" s="237">
        <v>0</v>
      </c>
      <c r="AO178" s="238">
        <v>0</v>
      </c>
      <c r="AP178" s="238"/>
      <c r="AQ178" s="238"/>
      <c r="AR178" s="238"/>
      <c r="AS178" s="237">
        <v>0</v>
      </c>
    </row>
    <row r="179" spans="2:50" hidden="1" outlineLevel="1">
      <c r="C179" s="492"/>
      <c r="D179" s="131" t="s">
        <v>415</v>
      </c>
      <c r="E179" s="38"/>
      <c r="F179" s="38">
        <v>0</v>
      </c>
      <c r="G179" s="39">
        <v>0</v>
      </c>
      <c r="H179" s="39">
        <v>0</v>
      </c>
      <c r="I179" s="39">
        <v>0</v>
      </c>
      <c r="J179" s="40">
        <v>0</v>
      </c>
      <c r="K179" s="38">
        <v>0</v>
      </c>
      <c r="L179" s="39">
        <v>0</v>
      </c>
      <c r="M179" s="39">
        <v>0</v>
      </c>
      <c r="N179" s="176">
        <v>2</v>
      </c>
      <c r="O179" s="177">
        <v>2</v>
      </c>
      <c r="P179" s="175">
        <v>13</v>
      </c>
      <c r="Q179" s="176">
        <v>13</v>
      </c>
      <c r="R179" s="176">
        <v>13</v>
      </c>
      <c r="S179" s="176">
        <v>13</v>
      </c>
      <c r="T179" s="177">
        <v>52</v>
      </c>
      <c r="U179" s="175">
        <v>13</v>
      </c>
      <c r="V179" s="176">
        <v>13</v>
      </c>
      <c r="W179" s="176">
        <v>13</v>
      </c>
      <c r="X179" s="176">
        <v>13</v>
      </c>
      <c r="Y179" s="177">
        <v>52</v>
      </c>
      <c r="Z179" s="38">
        <v>0</v>
      </c>
      <c r="AA179" s="39">
        <v>0</v>
      </c>
      <c r="AB179" s="39">
        <v>0</v>
      </c>
      <c r="AC179" s="39">
        <v>0</v>
      </c>
      <c r="AD179" s="40">
        <v>0</v>
      </c>
      <c r="AE179" s="38">
        <v>0</v>
      </c>
      <c r="AF179" s="39">
        <v>0</v>
      </c>
      <c r="AG179" s="39">
        <v>0</v>
      </c>
      <c r="AH179" s="39">
        <v>0</v>
      </c>
      <c r="AI179" s="40">
        <v>0</v>
      </c>
      <c r="AJ179" s="38">
        <v>0</v>
      </c>
      <c r="AK179" s="39">
        <v>0</v>
      </c>
      <c r="AL179" s="39">
        <v>0</v>
      </c>
      <c r="AM179" s="39">
        <v>0</v>
      </c>
      <c r="AN179" s="40">
        <v>0</v>
      </c>
      <c r="AO179" s="39">
        <v>0</v>
      </c>
      <c r="AP179" s="39"/>
      <c r="AQ179" s="39"/>
      <c r="AR179" s="39"/>
      <c r="AS179" s="40">
        <v>0</v>
      </c>
    </row>
    <row r="180" spans="2:50" ht="3" hidden="1" customHeight="1" outlineLevel="1">
      <c r="C180" s="8"/>
      <c r="D180" s="86"/>
      <c r="E180" s="61"/>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41"/>
      <c r="AE180" s="14"/>
      <c r="AF180" s="13"/>
      <c r="AG180" s="13"/>
      <c r="AH180" s="14"/>
      <c r="AI180" s="41"/>
      <c r="AJ180" s="14"/>
      <c r="AK180" s="13"/>
      <c r="AL180" s="13"/>
      <c r="AM180" s="14"/>
      <c r="AN180" s="41"/>
      <c r="AO180" s="14"/>
      <c r="AP180" s="14"/>
      <c r="AQ180" s="14"/>
      <c r="AR180" s="14"/>
      <c r="AS180" s="41"/>
    </row>
    <row r="181" spans="2:50" s="2" customFormat="1" hidden="1" outlineLevel="1">
      <c r="C181" s="486" t="s">
        <v>43</v>
      </c>
      <c r="D181" s="132" t="s">
        <v>422</v>
      </c>
      <c r="E181" s="65"/>
      <c r="F181" s="181">
        <v>164</v>
      </c>
      <c r="G181" s="66">
        <v>0</v>
      </c>
      <c r="H181" s="66">
        <v>0</v>
      </c>
      <c r="I181" s="182">
        <v>12</v>
      </c>
      <c r="J181" s="183">
        <v>176</v>
      </c>
      <c r="K181" s="181">
        <v>13</v>
      </c>
      <c r="L181" s="182">
        <v>21</v>
      </c>
      <c r="M181" s="66">
        <v>0</v>
      </c>
      <c r="N181" s="66">
        <v>0</v>
      </c>
      <c r="O181" s="183">
        <v>35</v>
      </c>
      <c r="P181" s="181">
        <v>13</v>
      </c>
      <c r="Q181" s="182">
        <v>1</v>
      </c>
      <c r="R181" s="182">
        <v>45</v>
      </c>
      <c r="S181" s="66">
        <v>0</v>
      </c>
      <c r="T181" s="183">
        <v>59</v>
      </c>
      <c r="U181" s="181">
        <v>13</v>
      </c>
      <c r="V181" s="66">
        <v>0</v>
      </c>
      <c r="W181" s="66">
        <v>0</v>
      </c>
      <c r="X181" s="66">
        <v>0</v>
      </c>
      <c r="Y181" s="183">
        <v>13</v>
      </c>
      <c r="Z181" s="181">
        <v>48</v>
      </c>
      <c r="AA181" s="66">
        <v>0</v>
      </c>
      <c r="AB181" s="66">
        <v>0</v>
      </c>
      <c r="AC181" s="182">
        <v>41</v>
      </c>
      <c r="AD181" s="183">
        <v>90</v>
      </c>
      <c r="AE181" s="181">
        <v>15</v>
      </c>
      <c r="AF181" s="182">
        <v>3</v>
      </c>
      <c r="AG181" s="182">
        <v>3</v>
      </c>
      <c r="AH181" s="182">
        <v>13</v>
      </c>
      <c r="AI181" s="183">
        <v>33</v>
      </c>
      <c r="AJ181" s="181">
        <v>53</v>
      </c>
      <c r="AK181" s="182">
        <v>56</v>
      </c>
      <c r="AL181" s="182">
        <v>3</v>
      </c>
      <c r="AM181" s="182">
        <v>18</v>
      </c>
      <c r="AN181" s="183">
        <v>130</v>
      </c>
      <c r="AO181" s="182">
        <v>43</v>
      </c>
      <c r="AP181" s="182"/>
      <c r="AQ181" s="182"/>
      <c r="AR181" s="182"/>
      <c r="AS181" s="183">
        <v>43</v>
      </c>
      <c r="AT181" s="1"/>
      <c r="AU181" s="1"/>
      <c r="AV181" s="1"/>
      <c r="AW181" s="1"/>
      <c r="AX181" s="1"/>
    </row>
    <row r="182" spans="2:50" ht="14.5" hidden="1" outlineLevel="1">
      <c r="C182" s="487"/>
      <c r="D182" s="129" t="s">
        <v>414</v>
      </c>
      <c r="E182" s="43"/>
      <c r="F182" s="36">
        <v>0.82420000000000004</v>
      </c>
      <c r="G182" s="238">
        <v>0</v>
      </c>
      <c r="H182" s="238">
        <v>0</v>
      </c>
      <c r="I182" s="37">
        <v>0.82420000000000004</v>
      </c>
      <c r="J182" s="196">
        <v>0.82420000000000004</v>
      </c>
      <c r="K182" s="36">
        <v>0.82420000000000004</v>
      </c>
      <c r="L182" s="37">
        <v>0.82420000000000004</v>
      </c>
      <c r="M182" s="238">
        <v>0</v>
      </c>
      <c r="N182" s="238">
        <v>0</v>
      </c>
      <c r="O182" s="196">
        <v>0.82420000000000004</v>
      </c>
      <c r="P182" s="36">
        <v>0.82420000000000004</v>
      </c>
      <c r="Q182" s="37">
        <v>0.82420000000000004</v>
      </c>
      <c r="R182" s="37">
        <v>0.82420000000000004</v>
      </c>
      <c r="S182" s="238">
        <v>0</v>
      </c>
      <c r="T182" s="196">
        <v>0.82420000000000004</v>
      </c>
      <c r="U182" s="36">
        <v>0.82420000000000004</v>
      </c>
      <c r="V182" s="238">
        <v>0</v>
      </c>
      <c r="W182" s="238">
        <v>0</v>
      </c>
      <c r="X182" s="238">
        <v>0</v>
      </c>
      <c r="Y182" s="196">
        <v>0.82420000000000004</v>
      </c>
      <c r="Z182" s="36">
        <v>0.82420000000000004</v>
      </c>
      <c r="AA182" s="238">
        <v>0</v>
      </c>
      <c r="AB182" s="238">
        <v>0</v>
      </c>
      <c r="AC182" s="37">
        <v>0.82720000000000005</v>
      </c>
      <c r="AD182" s="196">
        <v>0.8256</v>
      </c>
      <c r="AE182" s="36">
        <v>0.8</v>
      </c>
      <c r="AF182" s="37">
        <v>1</v>
      </c>
      <c r="AG182" s="37">
        <v>1</v>
      </c>
      <c r="AH182" s="37">
        <v>1</v>
      </c>
      <c r="AI182" s="196">
        <v>0.93940000000000001</v>
      </c>
      <c r="AJ182" s="36">
        <v>0.96230000000000004</v>
      </c>
      <c r="AK182" s="37">
        <v>1</v>
      </c>
      <c r="AL182" s="37">
        <v>1</v>
      </c>
      <c r="AM182" s="37">
        <v>1</v>
      </c>
      <c r="AN182" s="196">
        <v>0.9819</v>
      </c>
      <c r="AO182" s="36">
        <v>0.88370000000000004</v>
      </c>
      <c r="AP182" s="37"/>
      <c r="AQ182" s="37"/>
      <c r="AR182" s="37"/>
      <c r="AS182" s="196">
        <v>0.88370000000000004</v>
      </c>
    </row>
    <row r="183" spans="2:50" hidden="1" outlineLevel="1">
      <c r="C183" s="488"/>
      <c r="D183" s="131" t="s">
        <v>415</v>
      </c>
      <c r="E183" s="38"/>
      <c r="F183" s="175">
        <v>135</v>
      </c>
      <c r="G183" s="39">
        <v>0</v>
      </c>
      <c r="H183" s="39">
        <v>0</v>
      </c>
      <c r="I183" s="176">
        <v>10</v>
      </c>
      <c r="J183" s="177">
        <v>145</v>
      </c>
      <c r="K183" s="175">
        <v>11</v>
      </c>
      <c r="L183" s="176">
        <v>18</v>
      </c>
      <c r="M183" s="39">
        <v>0</v>
      </c>
      <c r="N183" s="39">
        <v>0</v>
      </c>
      <c r="O183" s="177">
        <v>29</v>
      </c>
      <c r="P183" s="175">
        <v>11</v>
      </c>
      <c r="Q183" s="176">
        <v>0</v>
      </c>
      <c r="R183" s="176">
        <v>37</v>
      </c>
      <c r="S183" s="39">
        <v>0</v>
      </c>
      <c r="T183" s="177">
        <v>49</v>
      </c>
      <c r="U183" s="175">
        <v>11</v>
      </c>
      <c r="V183" s="39">
        <v>0</v>
      </c>
      <c r="W183" s="39">
        <v>0</v>
      </c>
      <c r="X183" s="39">
        <v>0</v>
      </c>
      <c r="Y183" s="177">
        <v>11</v>
      </c>
      <c r="Z183" s="175">
        <v>40</v>
      </c>
      <c r="AA183" s="39">
        <v>0</v>
      </c>
      <c r="AB183" s="39">
        <v>0</v>
      </c>
      <c r="AC183" s="176">
        <v>34</v>
      </c>
      <c r="AD183" s="177">
        <v>74</v>
      </c>
      <c r="AE183" s="175">
        <v>12</v>
      </c>
      <c r="AF183" s="176">
        <v>3</v>
      </c>
      <c r="AG183" s="176">
        <v>3</v>
      </c>
      <c r="AH183" s="176">
        <v>13</v>
      </c>
      <c r="AI183" s="177">
        <v>31</v>
      </c>
      <c r="AJ183" s="175">
        <v>51</v>
      </c>
      <c r="AK183" s="176">
        <v>56</v>
      </c>
      <c r="AL183" s="176">
        <v>3</v>
      </c>
      <c r="AM183" s="176">
        <v>18</v>
      </c>
      <c r="AN183" s="177">
        <v>128</v>
      </c>
      <c r="AO183" s="176">
        <v>38</v>
      </c>
      <c r="AP183" s="176"/>
      <c r="AQ183" s="176"/>
      <c r="AR183" s="176"/>
      <c r="AS183" s="177">
        <v>38</v>
      </c>
    </row>
    <row r="184" spans="2:50" s="2" customFormat="1" ht="15" customHeight="1" collapsed="1">
      <c r="D184" s="84" t="s">
        <v>1</v>
      </c>
      <c r="E184" s="85"/>
      <c r="F184" s="191">
        <v>536</v>
      </c>
      <c r="G184" s="192">
        <v>373</v>
      </c>
      <c r="H184" s="192">
        <v>421</v>
      </c>
      <c r="I184" s="192">
        <v>446</v>
      </c>
      <c r="J184" s="193">
        <v>1776</v>
      </c>
      <c r="K184" s="191">
        <v>382</v>
      </c>
      <c r="L184" s="192">
        <v>462</v>
      </c>
      <c r="M184" s="192">
        <v>472</v>
      </c>
      <c r="N184" s="192">
        <v>484</v>
      </c>
      <c r="O184" s="193">
        <v>1800</v>
      </c>
      <c r="P184" s="191">
        <v>524</v>
      </c>
      <c r="Q184" s="192">
        <v>475</v>
      </c>
      <c r="R184" s="192">
        <v>587</v>
      </c>
      <c r="S184" s="192">
        <v>543</v>
      </c>
      <c r="T184" s="193">
        <v>2129</v>
      </c>
      <c r="U184" s="191">
        <v>605</v>
      </c>
      <c r="V184" s="192">
        <v>524</v>
      </c>
      <c r="W184" s="192">
        <v>597</v>
      </c>
      <c r="X184" s="192">
        <v>606</v>
      </c>
      <c r="Y184" s="193">
        <v>2332</v>
      </c>
      <c r="Z184" s="191">
        <v>656</v>
      </c>
      <c r="AA184" s="192">
        <v>545</v>
      </c>
      <c r="AB184" s="192">
        <v>637</v>
      </c>
      <c r="AC184" s="192">
        <v>686</v>
      </c>
      <c r="AD184" s="193">
        <v>2524</v>
      </c>
      <c r="AE184" s="191">
        <v>717</v>
      </c>
      <c r="AF184" s="192">
        <v>608</v>
      </c>
      <c r="AG184" s="192">
        <v>735</v>
      </c>
      <c r="AH184" s="192">
        <v>742</v>
      </c>
      <c r="AI184" s="193">
        <v>2801</v>
      </c>
      <c r="AJ184" s="191">
        <v>839</v>
      </c>
      <c r="AK184" s="192">
        <v>727</v>
      </c>
      <c r="AL184" s="192">
        <v>814</v>
      </c>
      <c r="AM184" s="192">
        <v>874</v>
      </c>
      <c r="AN184" s="193">
        <v>3254</v>
      </c>
      <c r="AO184" s="192">
        <v>925</v>
      </c>
      <c r="AP184" s="192"/>
      <c r="AQ184" s="192"/>
      <c r="AR184" s="192"/>
      <c r="AS184" s="193">
        <v>925</v>
      </c>
      <c r="AT184" s="1"/>
      <c r="AU184" s="1"/>
      <c r="AV184" s="1"/>
      <c r="AW184" s="1"/>
      <c r="AX184" s="1"/>
    </row>
    <row r="185" spans="2:50" s="10" customFormat="1">
      <c r="C185" s="45"/>
      <c r="D185" s="45" t="s">
        <v>44</v>
      </c>
      <c r="U185" s="52"/>
      <c r="V185" s="52"/>
      <c r="W185" s="52"/>
      <c r="X185" s="52"/>
      <c r="Y185" s="52"/>
      <c r="Z185" s="52"/>
      <c r="AA185" s="52"/>
      <c r="AB185" s="52"/>
      <c r="AC185" s="52"/>
      <c r="AD185" s="53"/>
      <c r="AE185" s="52"/>
      <c r="AF185" s="52"/>
      <c r="AG185" s="52"/>
      <c r="AH185" s="52"/>
      <c r="AI185" s="53"/>
      <c r="AJ185" s="52"/>
      <c r="AK185" s="52"/>
      <c r="AL185" s="52"/>
      <c r="AM185" s="52"/>
      <c r="AN185" s="52"/>
      <c r="AO185" s="52"/>
      <c r="AP185" s="52"/>
      <c r="AQ185" s="52"/>
      <c r="AR185" s="52"/>
      <c r="AS185" s="53"/>
    </row>
    <row r="186" spans="2:50" s="10" customFormat="1">
      <c r="C186" s="45"/>
      <c r="D186" s="45" t="s">
        <v>45</v>
      </c>
      <c r="F186" s="256"/>
      <c r="G186" s="256"/>
      <c r="H186" s="256"/>
      <c r="I186" s="256"/>
      <c r="J186" s="256"/>
      <c r="K186" s="256"/>
      <c r="L186" s="256"/>
      <c r="M186" s="256"/>
      <c r="N186" s="256"/>
      <c r="AE186" s="279"/>
      <c r="AF186" s="279"/>
      <c r="AG186" s="279"/>
      <c r="AH186" s="279"/>
      <c r="AI186" s="279"/>
      <c r="AJ186" s="279"/>
      <c r="AK186" s="279"/>
      <c r="AL186" s="279"/>
      <c r="AM186" s="279"/>
      <c r="AN186" s="279"/>
      <c r="AO186" s="279"/>
      <c r="AP186" s="279"/>
      <c r="AQ186" s="279"/>
      <c r="AR186" s="279"/>
      <c r="AS186" s="279"/>
    </row>
    <row r="187" spans="2:50" s="10" customFormat="1">
      <c r="C187" s="45"/>
      <c r="D187" s="45" t="s">
        <v>426</v>
      </c>
      <c r="AE187" s="279"/>
      <c r="AF187" s="279"/>
      <c r="AG187" s="279"/>
      <c r="AH187" s="279"/>
      <c r="AI187" s="279"/>
      <c r="AJ187" s="279"/>
      <c r="AK187" s="279"/>
      <c r="AL187" s="279"/>
      <c r="AM187" s="279"/>
      <c r="AN187" s="279"/>
      <c r="AO187" s="279"/>
      <c r="AP187" s="279"/>
      <c r="AQ187" s="279"/>
      <c r="AR187" s="279"/>
      <c r="AS187" s="279"/>
    </row>
    <row r="188" spans="2:50" s="10" customFormat="1">
      <c r="C188" s="113" t="s">
        <v>46</v>
      </c>
      <c r="U188" s="52"/>
      <c r="V188" s="52"/>
      <c r="W188" s="52"/>
      <c r="X188" s="52"/>
      <c r="Y188" s="52"/>
      <c r="Z188" s="52"/>
      <c r="AA188" s="52"/>
      <c r="AB188" s="52"/>
      <c r="AC188" s="52"/>
      <c r="AD188" s="53"/>
      <c r="AF188" s="52"/>
      <c r="AG188" s="52"/>
      <c r="AH188" s="279"/>
      <c r="AI188" s="279"/>
      <c r="AJ188" s="279"/>
      <c r="AK188" s="279"/>
      <c r="AL188" s="279"/>
      <c r="AM188" s="279"/>
      <c r="AN188" s="279"/>
      <c r="AO188" s="279"/>
      <c r="AP188" s="279"/>
      <c r="AQ188" s="279"/>
      <c r="AR188" s="279"/>
      <c r="AS188" s="279"/>
    </row>
    <row r="189" spans="2:50">
      <c r="B189" s="48" t="s">
        <v>47</v>
      </c>
      <c r="C189" s="452" t="s">
        <v>48</v>
      </c>
      <c r="D189" s="452"/>
      <c r="E189" s="452"/>
      <c r="F189" s="452"/>
      <c r="G189" s="452"/>
      <c r="H189" s="452"/>
      <c r="I189" s="452"/>
      <c r="J189" s="452"/>
      <c r="K189" s="452"/>
      <c r="L189" s="452"/>
      <c r="M189" s="452"/>
      <c r="N189" s="452"/>
      <c r="O189" s="452"/>
      <c r="P189" s="452"/>
      <c r="Q189" s="452"/>
      <c r="R189" s="452"/>
      <c r="S189" s="452"/>
      <c r="T189" s="452"/>
      <c r="U189" s="452"/>
      <c r="V189" s="452"/>
      <c r="W189" s="452"/>
      <c r="X189" s="452"/>
      <c r="Y189" s="452"/>
      <c r="Z189" s="452"/>
      <c r="AA189" s="452"/>
      <c r="AB189" s="452"/>
      <c r="AC189" s="452"/>
      <c r="AD189" s="452"/>
      <c r="AE189" s="452"/>
      <c r="AF189" s="452"/>
      <c r="AG189" s="452"/>
      <c r="AH189" s="452"/>
      <c r="AI189" s="452"/>
      <c r="AJ189" s="452"/>
      <c r="AK189" s="452"/>
      <c r="AL189" s="452"/>
      <c r="AM189" s="452"/>
      <c r="AN189" s="452"/>
      <c r="AO189" s="452"/>
      <c r="AP189" s="452"/>
      <c r="AQ189" s="452"/>
      <c r="AR189" s="452"/>
      <c r="AS189" s="452"/>
    </row>
    <row r="190" spans="2:50" ht="13.5" customHeight="1">
      <c r="B190" s="48" t="s">
        <v>49</v>
      </c>
      <c r="C190" s="462" t="s">
        <v>50</v>
      </c>
      <c r="D190" s="462"/>
      <c r="E190" s="462"/>
      <c r="F190" s="462"/>
      <c r="G190" s="462"/>
      <c r="H190" s="462"/>
      <c r="I190" s="462"/>
      <c r="J190" s="462"/>
      <c r="K190" s="462"/>
      <c r="L190" s="462"/>
      <c r="M190" s="462"/>
      <c r="N190" s="462"/>
      <c r="O190" s="462"/>
      <c r="P190" s="462"/>
      <c r="Q190" s="462"/>
      <c r="R190" s="462"/>
      <c r="S190" s="462"/>
      <c r="T190" s="462"/>
      <c r="U190" s="462"/>
      <c r="V190" s="462"/>
      <c r="W190" s="462"/>
      <c r="X190" s="462"/>
      <c r="Y190" s="462"/>
      <c r="Z190" s="462"/>
      <c r="AA190" s="462"/>
      <c r="AB190" s="462"/>
      <c r="AC190" s="462"/>
      <c r="AD190" s="462"/>
      <c r="AE190" s="462"/>
      <c r="AF190" s="462"/>
      <c r="AG190" s="462"/>
      <c r="AH190" s="462"/>
      <c r="AI190" s="462"/>
      <c r="AJ190" s="462"/>
      <c r="AK190" s="462"/>
      <c r="AL190" s="462"/>
      <c r="AM190" s="462"/>
      <c r="AN190" s="462"/>
      <c r="AO190" s="462"/>
      <c r="AP190" s="462"/>
      <c r="AQ190" s="462"/>
      <c r="AR190" s="462"/>
      <c r="AS190" s="462"/>
    </row>
    <row r="191" spans="2:50" ht="13.5" customHeight="1">
      <c r="B191" s="48" t="s">
        <v>51</v>
      </c>
      <c r="C191" s="452" t="s">
        <v>427</v>
      </c>
      <c r="D191" s="452"/>
      <c r="E191" s="452"/>
      <c r="F191" s="452"/>
      <c r="G191" s="452"/>
      <c r="H191" s="452"/>
      <c r="I191" s="452"/>
      <c r="J191" s="452"/>
      <c r="K191" s="452"/>
      <c r="L191" s="452"/>
      <c r="M191" s="452"/>
      <c r="N191" s="452"/>
      <c r="O191" s="452"/>
      <c r="P191" s="452"/>
      <c r="Q191" s="452"/>
      <c r="R191" s="452"/>
      <c r="S191" s="452"/>
      <c r="T191" s="452"/>
      <c r="U191" s="452"/>
      <c r="V191" s="452"/>
      <c r="W191" s="452"/>
      <c r="X191" s="452"/>
      <c r="Y191" s="452"/>
      <c r="Z191" s="452"/>
      <c r="AA191" s="452"/>
      <c r="AB191" s="452"/>
      <c r="AC191" s="452"/>
      <c r="AD191" s="452"/>
      <c r="AE191" s="452"/>
      <c r="AF191" s="452"/>
      <c r="AG191" s="452"/>
      <c r="AH191" s="452"/>
      <c r="AI191" s="452"/>
      <c r="AJ191" s="452"/>
      <c r="AK191" s="452"/>
      <c r="AL191" s="452"/>
      <c r="AM191" s="452"/>
      <c r="AN191" s="452"/>
      <c r="AO191" s="452"/>
      <c r="AP191" s="452"/>
      <c r="AQ191" s="452"/>
      <c r="AR191" s="452"/>
      <c r="AS191" s="452"/>
    </row>
    <row r="192" spans="2:50">
      <c r="B192" s="48" t="s">
        <v>90</v>
      </c>
      <c r="C192" s="462" t="s">
        <v>428</v>
      </c>
      <c r="D192" s="462"/>
      <c r="E192" s="462"/>
      <c r="F192" s="462"/>
      <c r="G192" s="462"/>
      <c r="H192" s="462"/>
      <c r="I192" s="462"/>
      <c r="J192" s="462"/>
      <c r="K192" s="462"/>
      <c r="L192" s="462"/>
      <c r="M192" s="462"/>
      <c r="N192" s="462"/>
      <c r="O192" s="462"/>
      <c r="P192" s="462"/>
      <c r="Q192" s="462"/>
      <c r="R192" s="462"/>
      <c r="S192" s="462"/>
      <c r="T192" s="462"/>
      <c r="U192" s="462"/>
      <c r="V192" s="462"/>
      <c r="W192" s="462"/>
      <c r="X192" s="462"/>
      <c r="Y192" s="462"/>
      <c r="Z192" s="462"/>
      <c r="AA192" s="462"/>
      <c r="AB192" s="462"/>
      <c r="AC192" s="462"/>
      <c r="AD192" s="462"/>
      <c r="AE192" s="462"/>
      <c r="AF192" s="462"/>
      <c r="AG192" s="462"/>
      <c r="AH192" s="462"/>
      <c r="AI192" s="462"/>
      <c r="AJ192" s="462"/>
      <c r="AK192" s="462"/>
      <c r="AL192" s="462"/>
      <c r="AM192" s="462"/>
      <c r="AN192" s="462"/>
      <c r="AO192" s="462"/>
      <c r="AP192" s="462"/>
      <c r="AQ192" s="462"/>
      <c r="AR192" s="462"/>
      <c r="AS192" s="462"/>
    </row>
    <row r="193" spans="2:45">
      <c r="B193" s="48" t="s">
        <v>124</v>
      </c>
      <c r="C193" s="462" t="s">
        <v>429</v>
      </c>
      <c r="D193" s="462"/>
      <c r="E193" s="462"/>
      <c r="F193" s="462"/>
      <c r="G193" s="462"/>
      <c r="H193" s="462"/>
      <c r="I193" s="462"/>
      <c r="J193" s="462"/>
      <c r="K193" s="462"/>
      <c r="L193" s="462"/>
      <c r="M193" s="462"/>
      <c r="N193" s="462"/>
      <c r="O193" s="462"/>
      <c r="P193" s="462"/>
      <c r="Q193" s="462"/>
      <c r="R193" s="462"/>
      <c r="S193" s="462"/>
      <c r="T193" s="462"/>
      <c r="U193" s="462"/>
      <c r="V193" s="462"/>
      <c r="W193" s="462"/>
      <c r="X193" s="462"/>
      <c r="Y193" s="462"/>
      <c r="Z193" s="462"/>
      <c r="AA193" s="462"/>
      <c r="AB193" s="462"/>
      <c r="AC193" s="462"/>
      <c r="AD193" s="462"/>
      <c r="AE193" s="462"/>
      <c r="AF193" s="462"/>
      <c r="AG193" s="462"/>
      <c r="AH193" s="462"/>
      <c r="AI193" s="462"/>
      <c r="AJ193" s="462"/>
      <c r="AK193" s="462"/>
      <c r="AL193" s="462"/>
      <c r="AM193" s="462"/>
      <c r="AN193" s="462"/>
      <c r="AO193" s="462"/>
      <c r="AP193" s="462"/>
      <c r="AQ193" s="462"/>
      <c r="AR193" s="462"/>
      <c r="AS193" s="462"/>
    </row>
    <row r="194" spans="2:45">
      <c r="B194" s="48" t="s">
        <v>374</v>
      </c>
      <c r="C194" s="462" t="s">
        <v>430</v>
      </c>
      <c r="D194" s="462"/>
      <c r="E194" s="462"/>
      <c r="F194" s="462"/>
      <c r="G194" s="462"/>
      <c r="H194" s="462"/>
      <c r="I194" s="462"/>
      <c r="J194" s="462"/>
      <c r="K194" s="462"/>
      <c r="L194" s="462"/>
      <c r="M194" s="462"/>
      <c r="N194" s="462"/>
      <c r="O194" s="462"/>
      <c r="P194" s="462"/>
      <c r="Q194" s="462"/>
      <c r="R194" s="462"/>
      <c r="S194" s="462"/>
      <c r="T194" s="462"/>
      <c r="U194" s="462"/>
      <c r="V194" s="462"/>
      <c r="W194" s="462"/>
      <c r="X194" s="462"/>
      <c r="Y194" s="462"/>
      <c r="Z194" s="462"/>
      <c r="AA194" s="462"/>
      <c r="AB194" s="462"/>
      <c r="AC194" s="462"/>
      <c r="AD194" s="462"/>
      <c r="AE194" s="462"/>
      <c r="AF194" s="462"/>
      <c r="AG194" s="462"/>
      <c r="AH194" s="462"/>
      <c r="AI194" s="462"/>
      <c r="AJ194" s="462"/>
      <c r="AK194" s="462"/>
      <c r="AL194" s="462"/>
      <c r="AM194" s="462"/>
      <c r="AN194" s="462"/>
      <c r="AO194" s="462"/>
      <c r="AP194" s="462"/>
      <c r="AQ194" s="462"/>
      <c r="AR194" s="462"/>
      <c r="AS194" s="462"/>
    </row>
    <row r="195" spans="2:45">
      <c r="B195" s="48" t="s">
        <v>376</v>
      </c>
      <c r="C195" s="462" t="s">
        <v>431</v>
      </c>
      <c r="D195" s="462"/>
      <c r="E195" s="462"/>
      <c r="F195" s="462"/>
      <c r="G195" s="462"/>
      <c r="H195" s="462"/>
      <c r="I195" s="462"/>
      <c r="J195" s="462"/>
      <c r="K195" s="462"/>
      <c r="L195" s="462"/>
      <c r="M195" s="462"/>
      <c r="N195" s="462"/>
      <c r="O195" s="462"/>
      <c r="P195" s="462"/>
      <c r="Q195" s="462"/>
      <c r="R195" s="462"/>
      <c r="S195" s="462"/>
      <c r="T195" s="462"/>
      <c r="U195" s="462"/>
      <c r="V195" s="462"/>
      <c r="W195" s="462"/>
      <c r="X195" s="462"/>
      <c r="Y195" s="462"/>
      <c r="Z195" s="462"/>
      <c r="AA195" s="462"/>
      <c r="AB195" s="462"/>
      <c r="AC195" s="462"/>
      <c r="AD195" s="462"/>
      <c r="AE195" s="462"/>
      <c r="AF195" s="462"/>
      <c r="AG195" s="462"/>
      <c r="AH195" s="462"/>
      <c r="AI195" s="462"/>
      <c r="AJ195" s="462"/>
      <c r="AK195" s="462"/>
      <c r="AL195" s="462"/>
      <c r="AM195" s="462"/>
      <c r="AN195" s="462"/>
      <c r="AO195" s="462"/>
      <c r="AP195" s="462"/>
      <c r="AQ195" s="462"/>
      <c r="AR195" s="462"/>
      <c r="AS195" s="462"/>
    </row>
    <row r="196" spans="2:45">
      <c r="B196" s="48" t="s">
        <v>378</v>
      </c>
      <c r="C196" s="452" t="s">
        <v>432</v>
      </c>
      <c r="D196" s="452"/>
      <c r="E196" s="452"/>
      <c r="F196" s="452"/>
      <c r="G196" s="452"/>
      <c r="H196" s="452"/>
      <c r="I196" s="452"/>
      <c r="J196" s="452"/>
      <c r="K196" s="452"/>
      <c r="L196" s="452"/>
      <c r="M196" s="452"/>
      <c r="N196" s="452"/>
      <c r="O196" s="452"/>
      <c r="P196" s="452"/>
      <c r="Q196" s="452"/>
      <c r="R196" s="452"/>
      <c r="S196" s="452"/>
      <c r="T196" s="452"/>
      <c r="U196" s="452"/>
      <c r="V196" s="452"/>
      <c r="W196" s="452"/>
      <c r="X196" s="452"/>
      <c r="Y196" s="452"/>
      <c r="Z196" s="452"/>
      <c r="AA196" s="452"/>
      <c r="AB196" s="452"/>
      <c r="AC196" s="452"/>
      <c r="AD196" s="452"/>
      <c r="AE196" s="452"/>
      <c r="AF196" s="452"/>
      <c r="AG196" s="452"/>
      <c r="AH196" s="452"/>
      <c r="AI196" s="452"/>
      <c r="AJ196" s="452"/>
      <c r="AK196" s="452"/>
      <c r="AL196" s="452"/>
      <c r="AM196" s="452"/>
      <c r="AN196" s="452"/>
      <c r="AO196" s="452"/>
      <c r="AP196" s="452"/>
      <c r="AQ196" s="452"/>
      <c r="AR196" s="452"/>
      <c r="AS196" s="452"/>
    </row>
    <row r="197" spans="2:45">
      <c r="B197" s="48" t="s">
        <v>380</v>
      </c>
      <c r="C197" s="462" t="s">
        <v>433</v>
      </c>
      <c r="D197" s="462"/>
      <c r="E197" s="462"/>
      <c r="F197" s="462"/>
      <c r="G197" s="462"/>
      <c r="H197" s="462"/>
      <c r="I197" s="462"/>
      <c r="J197" s="462"/>
      <c r="K197" s="462"/>
      <c r="L197" s="462"/>
      <c r="M197" s="462"/>
      <c r="N197" s="462"/>
      <c r="O197" s="462"/>
      <c r="P197" s="462"/>
      <c r="Q197" s="462"/>
      <c r="R197" s="462"/>
      <c r="S197" s="462"/>
      <c r="T197" s="462"/>
      <c r="U197" s="462"/>
      <c r="V197" s="462"/>
      <c r="W197" s="462"/>
      <c r="X197" s="462"/>
      <c r="Y197" s="462"/>
      <c r="Z197" s="462"/>
      <c r="AA197" s="462"/>
      <c r="AB197" s="462"/>
      <c r="AC197" s="462"/>
      <c r="AD197" s="462"/>
      <c r="AE197" s="462"/>
      <c r="AF197" s="462"/>
      <c r="AG197" s="462"/>
      <c r="AH197" s="462"/>
      <c r="AI197" s="462"/>
      <c r="AJ197" s="462"/>
      <c r="AK197" s="462"/>
      <c r="AL197" s="462"/>
      <c r="AM197" s="462"/>
      <c r="AN197" s="462"/>
      <c r="AO197" s="462"/>
      <c r="AP197" s="462"/>
      <c r="AQ197" s="462"/>
      <c r="AR197" s="462"/>
      <c r="AS197" s="462"/>
    </row>
    <row r="198" spans="2:45">
      <c r="B198" s="48" t="s">
        <v>382</v>
      </c>
      <c r="C198" s="462" t="s">
        <v>434</v>
      </c>
      <c r="D198" s="462"/>
      <c r="E198" s="462"/>
      <c r="F198" s="462"/>
      <c r="G198" s="462"/>
      <c r="H198" s="462"/>
      <c r="I198" s="462"/>
      <c r="J198" s="462"/>
      <c r="K198" s="462"/>
      <c r="L198" s="462"/>
      <c r="M198" s="462"/>
      <c r="N198" s="462"/>
      <c r="O198" s="462"/>
      <c r="P198" s="462"/>
      <c r="Q198" s="462"/>
      <c r="R198" s="462"/>
      <c r="S198" s="462"/>
      <c r="T198" s="462"/>
      <c r="U198" s="462"/>
      <c r="V198" s="462"/>
      <c r="W198" s="462"/>
      <c r="X198" s="462"/>
      <c r="Y198" s="462"/>
      <c r="Z198" s="462"/>
      <c r="AA198" s="462"/>
      <c r="AB198" s="462"/>
      <c r="AC198" s="462"/>
      <c r="AD198" s="462"/>
      <c r="AE198" s="462"/>
      <c r="AF198" s="462"/>
      <c r="AG198" s="462"/>
      <c r="AH198" s="462"/>
      <c r="AI198" s="462"/>
      <c r="AJ198" s="462"/>
      <c r="AK198" s="462"/>
      <c r="AL198" s="462"/>
      <c r="AM198" s="462"/>
      <c r="AN198" s="462"/>
      <c r="AO198" s="462"/>
      <c r="AP198" s="462"/>
      <c r="AQ198" s="462"/>
      <c r="AR198" s="462"/>
      <c r="AS198" s="462"/>
    </row>
    <row r="199" spans="2:45" ht="24" customHeight="1">
      <c r="B199" s="48" t="s">
        <v>384</v>
      </c>
      <c r="C199" s="452" t="s">
        <v>52</v>
      </c>
      <c r="D199" s="452"/>
      <c r="E199" s="452"/>
      <c r="F199" s="452"/>
      <c r="G199" s="452"/>
      <c r="H199" s="452"/>
      <c r="I199" s="452"/>
      <c r="J199" s="452"/>
      <c r="K199" s="452"/>
      <c r="L199" s="452"/>
      <c r="M199" s="452"/>
      <c r="N199" s="452"/>
      <c r="O199" s="452"/>
      <c r="P199" s="452"/>
      <c r="Q199" s="452"/>
      <c r="R199" s="452"/>
      <c r="S199" s="452"/>
      <c r="T199" s="452"/>
      <c r="U199" s="452"/>
      <c r="V199" s="452"/>
      <c r="W199" s="452"/>
      <c r="X199" s="452"/>
      <c r="Y199" s="452"/>
      <c r="Z199" s="452"/>
      <c r="AA199" s="452"/>
      <c r="AB199" s="452"/>
      <c r="AC199" s="452"/>
      <c r="AD199" s="452"/>
      <c r="AE199" s="452"/>
      <c r="AF199" s="452"/>
      <c r="AG199" s="452"/>
      <c r="AH199" s="452"/>
      <c r="AI199" s="452"/>
      <c r="AJ199" s="452"/>
      <c r="AK199" s="452"/>
      <c r="AL199" s="452"/>
      <c r="AM199" s="452"/>
      <c r="AN199" s="452"/>
      <c r="AO199" s="452"/>
      <c r="AP199" s="452"/>
      <c r="AQ199" s="452"/>
      <c r="AR199" s="452"/>
      <c r="AS199" s="452"/>
    </row>
    <row r="200" spans="2:45">
      <c r="B200" s="48" t="s">
        <v>386</v>
      </c>
      <c r="C200" s="462" t="s">
        <v>531</v>
      </c>
      <c r="D200" s="462"/>
      <c r="E200" s="462"/>
      <c r="F200" s="462"/>
      <c r="G200" s="462"/>
      <c r="H200" s="462"/>
      <c r="I200" s="462"/>
      <c r="J200" s="462"/>
      <c r="K200" s="462"/>
      <c r="L200" s="462"/>
      <c r="M200" s="462"/>
      <c r="N200" s="462"/>
      <c r="O200" s="462"/>
      <c r="P200" s="462"/>
      <c r="Q200" s="462"/>
      <c r="R200" s="462"/>
      <c r="S200" s="462"/>
      <c r="T200" s="462"/>
      <c r="U200" s="462"/>
      <c r="V200" s="462"/>
      <c r="W200" s="462"/>
      <c r="X200" s="462"/>
      <c r="Y200" s="462"/>
      <c r="Z200" s="462"/>
      <c r="AA200" s="462"/>
      <c r="AB200" s="462"/>
      <c r="AC200" s="462"/>
      <c r="AD200" s="462"/>
      <c r="AE200" s="462"/>
      <c r="AF200" s="462"/>
      <c r="AG200" s="462"/>
      <c r="AH200" s="462"/>
      <c r="AI200" s="462"/>
      <c r="AJ200" s="462"/>
      <c r="AK200" s="462"/>
      <c r="AL200" s="462"/>
      <c r="AM200" s="462"/>
      <c r="AN200" s="462"/>
      <c r="AO200" s="462"/>
      <c r="AP200" s="462"/>
      <c r="AQ200" s="462"/>
      <c r="AR200" s="462"/>
      <c r="AS200" s="462"/>
    </row>
    <row r="203" spans="2:45">
      <c r="T203" s="406"/>
    </row>
  </sheetData>
  <sheetProtection sheet="1" objects="1" scenarios="1" formatCells="0" formatColumns="0" formatRows="0"/>
  <protectedRanges>
    <protectedRange sqref="AD155" name="Range4"/>
    <protectedRange sqref="AT200:XFD200 AT199:XFD199 A189:A200 AT189:XFD198" name="footnotes"/>
    <protectedRange sqref="AC155" name="Range3"/>
    <protectedRange sqref="AH25 AH67 AH73 AH79 AH107 AH155" name="Edit_1"/>
    <protectedRange sqref="AK167" name="Edit_2"/>
    <protectedRange sqref="B199 B200:AS200 B189:AS198" name="footnotes_2"/>
    <protectedRange sqref="AE200:AS200 AE189:AS198" name="Edit_5"/>
    <protectedRange sqref="AO52:AR52 AO182:AR182 AL142 AL13:AL60 AL154:AL160 AO28:AR28 AL90:AL91 AM91 AL63:AL85 AL166:AL184 AL97:AL136" name="Edit_9"/>
    <protectedRange sqref="AS167 AS171" name="Edit_3"/>
    <protectedRange sqref="AS169 AS173" name="Edit_4"/>
    <protectedRange sqref="AO167:AR167 AO171:AR171" name="Edit_8"/>
    <protectedRange sqref="AO169:AR169 AO173:AR173" name="Edit_10"/>
    <protectedRange sqref="AL138:AL141" name="Edit_9_1"/>
    <protectedRange sqref="AL144:AL148 AL150:AL153 AJ152" name="Edit_9_2"/>
    <protectedRange sqref="AL162:AL165 AJ164:AK164" name="Edit_9_3"/>
    <protectedRange sqref="C199:AS199" name="footnotes_2_2"/>
    <protectedRange sqref="AE199:AS199" name="Edit_5_2"/>
    <protectedRange sqref="AM52 AM28 AM182" name="Edit_9_4"/>
    <protectedRange sqref="AN167 AN171" name="Edit_3_1"/>
    <protectedRange sqref="AN169 AN173" name="Edit_4_1"/>
    <protectedRange sqref="AM167 AM171" name="Edit_8_1"/>
    <protectedRange sqref="AM169 AM173" name="Edit_10_1"/>
    <protectedRange sqref="AS12" name="Edit_5_1"/>
    <protectedRange sqref="AJ11:AS11" name="Edit"/>
  </protectedRanges>
  <autoFilter ref="C12:AS200" xr:uid="{AD16311E-6CE0-441F-9362-406FA78E2DA7}"/>
  <mergeCells count="54">
    <mergeCell ref="C181:C183"/>
    <mergeCell ref="C189:AS189"/>
    <mergeCell ref="C199:AS199"/>
    <mergeCell ref="C191:AS191"/>
    <mergeCell ref="C192:AS192"/>
    <mergeCell ref="C194:AS194"/>
    <mergeCell ref="C200:AS200"/>
    <mergeCell ref="C193:AS193"/>
    <mergeCell ref="C196:AS196"/>
    <mergeCell ref="C197:AS197"/>
    <mergeCell ref="C198:AS198"/>
    <mergeCell ref="C195:AS195"/>
    <mergeCell ref="C143:C147"/>
    <mergeCell ref="C149:C153"/>
    <mergeCell ref="C91:C95"/>
    <mergeCell ref="C190:AS190"/>
    <mergeCell ref="C107:C111"/>
    <mergeCell ref="C167:C169"/>
    <mergeCell ref="C97:C99"/>
    <mergeCell ref="C113:C117"/>
    <mergeCell ref="C161:C165"/>
    <mergeCell ref="C101:C105"/>
    <mergeCell ref="C125:C129"/>
    <mergeCell ref="C131:C135"/>
    <mergeCell ref="C155:C159"/>
    <mergeCell ref="C119:C123"/>
    <mergeCell ref="C171:C173"/>
    <mergeCell ref="C177:C179"/>
    <mergeCell ref="C79:C83"/>
    <mergeCell ref="C67:C71"/>
    <mergeCell ref="C61:C65"/>
    <mergeCell ref="C85:C89"/>
    <mergeCell ref="C137:C141"/>
    <mergeCell ref="C6:AS6"/>
    <mergeCell ref="C55:C59"/>
    <mergeCell ref="C37:C41"/>
    <mergeCell ref="C43:C47"/>
    <mergeCell ref="C73:C77"/>
    <mergeCell ref="AJ11:AN11"/>
    <mergeCell ref="AO11:AS11"/>
    <mergeCell ref="C7:AS7"/>
    <mergeCell ref="C8:AS8"/>
    <mergeCell ref="C9:AS9"/>
    <mergeCell ref="C31:C35"/>
    <mergeCell ref="C49:C53"/>
    <mergeCell ref="AE11:AI11"/>
    <mergeCell ref="C25:C29"/>
    <mergeCell ref="F11:J11"/>
    <mergeCell ref="K11:O11"/>
    <mergeCell ref="P11:T11"/>
    <mergeCell ref="U11:Y11"/>
    <mergeCell ref="Z11:AD11"/>
    <mergeCell ref="C13:C17"/>
    <mergeCell ref="C19:C23"/>
  </mergeCells>
  <pageMargins left="0.25" right="0.25" top="0.75" bottom="0.75" header="0.3" footer="0.3"/>
  <pageSetup scale="62" fitToHeight="0" orientation="landscape" verticalDpi="1200" r:id="rId1"/>
  <rowBreaks count="4" manualBreakCount="4">
    <brk id="36" min="1" max="39" man="1"/>
    <brk id="78" min="1" max="39" man="1"/>
    <brk id="130" min="1" max="39" man="1"/>
    <brk id="187" min="1" max="39" man="1"/>
  </rowBreaks>
  <ignoredErrors>
    <ignoredError sqref="J72:AD72 J74:Z74 J78:AD78 J84:AD84 J80:L8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8B91-07F9-4546-A7B1-43844088D101}">
  <sheetPr>
    <pageSetUpPr fitToPage="1"/>
  </sheetPr>
  <dimension ref="B1:X56"/>
  <sheetViews>
    <sheetView topLeftCell="A8" zoomScaleNormal="100" workbookViewId="0">
      <selection activeCell="H58" sqref="H58"/>
    </sheetView>
  </sheetViews>
  <sheetFormatPr defaultColWidth="8.1796875" defaultRowHeight="13" outlineLevelRow="1"/>
  <cols>
    <col min="1" max="2" width="2.81640625" style="77" customWidth="1"/>
    <col min="3" max="3" width="48.1796875" style="77" customWidth="1"/>
    <col min="4" max="4" width="30.81640625" style="77" bestFit="1" customWidth="1"/>
    <col min="5" max="8" width="12.54296875" style="77" customWidth="1"/>
    <col min="9" max="9" width="3.453125" style="77" customWidth="1"/>
    <col min="10" max="19" width="8.1796875" style="77"/>
    <col min="20" max="20" width="2.54296875" style="77" customWidth="1"/>
    <col min="21" max="21" width="8.1796875" style="77"/>
    <col min="22" max="22" width="8.1796875" style="141"/>
    <col min="23" max="16384" width="8.1796875" style="77"/>
  </cols>
  <sheetData>
    <row r="1" spans="3:8" ht="15" customHeight="1">
      <c r="C1" s="25" t="s">
        <v>0</v>
      </c>
      <c r="D1" s="25"/>
    </row>
    <row r="2" spans="3:8" ht="15" customHeight="1">
      <c r="C2" s="25" t="s">
        <v>435</v>
      </c>
      <c r="D2" s="25"/>
    </row>
    <row r="3" spans="3:8" ht="15" customHeight="1">
      <c r="C3" s="9" t="s">
        <v>2</v>
      </c>
      <c r="D3" s="9"/>
    </row>
    <row r="4" spans="3:8" ht="15" customHeight="1">
      <c r="C4" s="78"/>
      <c r="D4" s="78"/>
    </row>
    <row r="5" spans="3:8" ht="15" customHeight="1">
      <c r="C5" s="75"/>
      <c r="D5" s="75"/>
      <c r="E5" s="142" t="s">
        <v>436</v>
      </c>
      <c r="F5" s="143"/>
      <c r="G5" s="143"/>
      <c r="H5" s="143"/>
    </row>
    <row r="6" spans="3:8" ht="15" customHeight="1">
      <c r="C6" s="92" t="s">
        <v>204</v>
      </c>
      <c r="D6" s="233" t="s">
        <v>437</v>
      </c>
      <c r="E6" s="83">
        <v>2026</v>
      </c>
      <c r="F6" s="83">
        <v>2027</v>
      </c>
      <c r="G6" s="83">
        <v>2028</v>
      </c>
      <c r="H6" s="83">
        <v>2029</v>
      </c>
    </row>
    <row r="7" spans="3:8" ht="15" customHeight="1">
      <c r="C7" s="94" t="s">
        <v>12</v>
      </c>
      <c r="D7" s="94" t="s">
        <v>438</v>
      </c>
      <c r="E7" s="95"/>
      <c r="F7" s="95"/>
      <c r="G7" s="95"/>
      <c r="H7" s="95"/>
    </row>
    <row r="8" spans="3:8" s="79" customFormat="1" ht="15" customHeight="1">
      <c r="C8" s="105" t="s">
        <v>439</v>
      </c>
      <c r="D8" s="108" t="s">
        <v>438</v>
      </c>
      <c r="E8" s="410">
        <v>10095</v>
      </c>
      <c r="F8" s="410">
        <v>9462</v>
      </c>
      <c r="G8" s="410">
        <v>8702</v>
      </c>
      <c r="H8" s="411">
        <v>7965</v>
      </c>
    </row>
    <row r="9" spans="3:8" s="79" customFormat="1" ht="15" customHeight="1">
      <c r="C9" s="258" t="s">
        <v>440</v>
      </c>
      <c r="D9" s="109" t="s">
        <v>438</v>
      </c>
      <c r="E9" s="412">
        <v>2237</v>
      </c>
      <c r="F9" s="412">
        <v>3656</v>
      </c>
      <c r="G9" s="412">
        <v>5114</v>
      </c>
      <c r="H9" s="413">
        <v>6532</v>
      </c>
    </row>
    <row r="10" spans="3:8" s="79" customFormat="1" ht="15" customHeight="1">
      <c r="C10" s="91" t="s">
        <v>43</v>
      </c>
      <c r="D10" s="264" t="s">
        <v>438</v>
      </c>
      <c r="E10" s="414">
        <v>489</v>
      </c>
      <c r="F10" s="414">
        <v>436</v>
      </c>
      <c r="G10" s="414">
        <v>343</v>
      </c>
      <c r="H10" s="415">
        <v>317</v>
      </c>
    </row>
    <row r="11" spans="3:8" s="79" customFormat="1" ht="15" customHeight="1">
      <c r="C11" s="81" t="s">
        <v>13</v>
      </c>
      <c r="D11" s="81" t="s">
        <v>441</v>
      </c>
      <c r="E11" s="409">
        <v>4086</v>
      </c>
      <c r="F11" s="409">
        <v>3801</v>
      </c>
      <c r="G11" s="409">
        <v>3740</v>
      </c>
      <c r="H11" s="409">
        <v>3622</v>
      </c>
    </row>
    <row r="12" spans="3:8" s="79" customFormat="1" ht="15" customHeight="1">
      <c r="C12" s="81" t="s">
        <v>14</v>
      </c>
      <c r="D12" s="81" t="s">
        <v>442</v>
      </c>
      <c r="E12" s="409">
        <v>1499</v>
      </c>
      <c r="F12" s="409">
        <v>1233</v>
      </c>
      <c r="G12" s="409">
        <v>1063</v>
      </c>
      <c r="H12" s="409">
        <v>967</v>
      </c>
    </row>
    <row r="13" spans="3:8" s="79" customFormat="1" ht="15" customHeight="1">
      <c r="C13" s="81" t="s">
        <v>15</v>
      </c>
      <c r="D13" s="81" t="s">
        <v>443</v>
      </c>
      <c r="E13" s="409">
        <v>2394</v>
      </c>
      <c r="F13" s="409">
        <v>2550</v>
      </c>
      <c r="G13" s="409">
        <v>2688</v>
      </c>
      <c r="H13" s="409">
        <v>2783</v>
      </c>
    </row>
    <row r="14" spans="3:8" s="79" customFormat="1" ht="15" customHeight="1">
      <c r="C14" s="81" t="s">
        <v>16</v>
      </c>
      <c r="D14" s="81" t="s">
        <v>444</v>
      </c>
      <c r="E14" s="409">
        <v>6080</v>
      </c>
      <c r="F14" s="409">
        <v>4776</v>
      </c>
      <c r="G14" s="409">
        <v>3027</v>
      </c>
      <c r="H14" s="409">
        <v>1959</v>
      </c>
    </row>
    <row r="15" spans="3:8" s="79" customFormat="1" ht="15" customHeight="1">
      <c r="C15" s="81" t="s">
        <v>17</v>
      </c>
      <c r="D15" s="81" t="s">
        <v>445</v>
      </c>
      <c r="E15" s="409">
        <v>7547</v>
      </c>
      <c r="F15" s="409">
        <v>9098</v>
      </c>
      <c r="G15" s="409">
        <v>10559</v>
      </c>
      <c r="H15" s="409">
        <v>11807</v>
      </c>
    </row>
    <row r="16" spans="3:8" s="79" customFormat="1" ht="15" customHeight="1">
      <c r="C16" s="81" t="s">
        <v>18</v>
      </c>
      <c r="D16" s="81" t="s">
        <v>446</v>
      </c>
      <c r="E16" s="409">
        <v>3293</v>
      </c>
      <c r="F16" s="409">
        <v>2879</v>
      </c>
      <c r="G16" s="409">
        <v>2498</v>
      </c>
      <c r="H16" s="409">
        <v>2082</v>
      </c>
    </row>
    <row r="17" spans="3:8" s="79" customFormat="1" ht="15" customHeight="1">
      <c r="C17" s="81" t="s">
        <v>19</v>
      </c>
      <c r="D17" s="87" t="s">
        <v>447</v>
      </c>
      <c r="E17" s="409">
        <v>729</v>
      </c>
      <c r="F17" s="494" t="s">
        <v>448</v>
      </c>
      <c r="G17" s="494"/>
      <c r="H17" s="494"/>
    </row>
    <row r="18" spans="3:8" s="79" customFormat="1" ht="15" customHeight="1">
      <c r="C18" s="81" t="s">
        <v>20</v>
      </c>
      <c r="D18" s="81" t="s">
        <v>449</v>
      </c>
      <c r="E18" s="494" t="s">
        <v>450</v>
      </c>
      <c r="F18" s="494"/>
      <c r="G18" s="494"/>
      <c r="H18" s="494"/>
    </row>
    <row r="19" spans="3:8" s="79" customFormat="1" ht="15" customHeight="1">
      <c r="C19" s="81" t="s">
        <v>451</v>
      </c>
      <c r="D19" s="81" t="s">
        <v>452</v>
      </c>
      <c r="E19" s="409">
        <v>3360</v>
      </c>
      <c r="F19" s="409">
        <v>1072</v>
      </c>
      <c r="G19" s="409">
        <v>1120</v>
      </c>
      <c r="H19" s="409">
        <v>1167</v>
      </c>
    </row>
    <row r="20" spans="3:8" s="79" customFormat="1" ht="15" customHeight="1">
      <c r="C20" s="81" t="s">
        <v>22</v>
      </c>
      <c r="D20" s="81" t="s">
        <v>442</v>
      </c>
      <c r="E20" s="409">
        <v>1502</v>
      </c>
      <c r="F20" s="409">
        <v>1460</v>
      </c>
      <c r="G20" s="409">
        <v>1425</v>
      </c>
      <c r="H20" s="409">
        <v>1399</v>
      </c>
    </row>
    <row r="21" spans="3:8" s="79" customFormat="1" ht="15" customHeight="1">
      <c r="C21" s="81" t="s">
        <v>23</v>
      </c>
      <c r="D21" s="81" t="s">
        <v>453</v>
      </c>
      <c r="E21" s="409">
        <v>1669</v>
      </c>
      <c r="F21" s="409">
        <v>2033</v>
      </c>
      <c r="G21" s="409">
        <v>2374</v>
      </c>
      <c r="H21" s="409">
        <v>2693</v>
      </c>
    </row>
    <row r="22" spans="3:8" s="79" customFormat="1" ht="15" customHeight="1">
      <c r="C22" s="81" t="s">
        <v>24</v>
      </c>
      <c r="D22" s="81" t="s">
        <v>454</v>
      </c>
      <c r="E22" s="409">
        <v>1188</v>
      </c>
      <c r="F22" s="409">
        <v>1506</v>
      </c>
      <c r="G22" s="409">
        <v>1907</v>
      </c>
      <c r="H22" s="409">
        <v>2241</v>
      </c>
    </row>
    <row r="23" spans="3:8" s="79" customFormat="1" ht="15" customHeight="1">
      <c r="C23" s="81" t="s">
        <v>25</v>
      </c>
      <c r="D23" s="81" t="s">
        <v>455</v>
      </c>
      <c r="E23" s="409">
        <v>4517</v>
      </c>
      <c r="F23" s="409">
        <v>6067</v>
      </c>
      <c r="G23" s="409">
        <v>7329</v>
      </c>
      <c r="H23" s="409">
        <v>8473</v>
      </c>
    </row>
    <row r="24" spans="3:8" s="79" customFormat="1" ht="15" customHeight="1" outlineLevel="1">
      <c r="C24" s="81" t="s">
        <v>27</v>
      </c>
      <c r="D24" s="81" t="s">
        <v>445</v>
      </c>
      <c r="E24" s="409">
        <v>4177</v>
      </c>
      <c r="F24" s="409">
        <v>4557</v>
      </c>
      <c r="G24" s="409">
        <v>4864</v>
      </c>
      <c r="H24" s="409">
        <v>5044</v>
      </c>
    </row>
    <row r="25" spans="3:8" s="79" customFormat="1" ht="15" customHeight="1" outlineLevel="1">
      <c r="C25" s="81" t="s">
        <v>28</v>
      </c>
      <c r="D25" s="81" t="s">
        <v>456</v>
      </c>
      <c r="E25" s="409">
        <v>645</v>
      </c>
      <c r="F25" s="409">
        <v>739</v>
      </c>
      <c r="G25" s="409">
        <v>808</v>
      </c>
      <c r="H25" s="409">
        <v>860</v>
      </c>
    </row>
    <row r="26" spans="3:8" s="79" customFormat="1" ht="15" customHeight="1" outlineLevel="1">
      <c r="C26" s="81" t="s">
        <v>29</v>
      </c>
      <c r="D26" s="81" t="s">
        <v>457</v>
      </c>
      <c r="E26" s="409">
        <v>1086</v>
      </c>
      <c r="F26" s="409">
        <v>1126</v>
      </c>
      <c r="G26" s="409">
        <v>1142</v>
      </c>
      <c r="H26" s="409">
        <v>910</v>
      </c>
    </row>
    <row r="27" spans="3:8" s="79" customFormat="1" ht="15" customHeight="1" outlineLevel="1">
      <c r="C27" s="104" t="s">
        <v>458</v>
      </c>
      <c r="D27" s="81" t="s">
        <v>459</v>
      </c>
      <c r="E27" s="409">
        <v>1656</v>
      </c>
      <c r="F27" s="409">
        <v>1866</v>
      </c>
      <c r="G27" s="409">
        <v>2062</v>
      </c>
      <c r="H27" s="409">
        <v>2223</v>
      </c>
    </row>
    <row r="28" spans="3:8" s="79" customFormat="1" ht="15" customHeight="1" outlineLevel="1">
      <c r="C28" s="81" t="s">
        <v>31</v>
      </c>
      <c r="D28" s="81" t="s">
        <v>460</v>
      </c>
      <c r="E28" s="409">
        <v>427</v>
      </c>
      <c r="F28" s="409">
        <v>466</v>
      </c>
      <c r="G28" s="409">
        <v>500</v>
      </c>
      <c r="H28" s="409">
        <v>529</v>
      </c>
    </row>
    <row r="29" spans="3:8" s="79" customFormat="1" ht="15" customHeight="1" outlineLevel="1">
      <c r="C29" s="81" t="s">
        <v>32</v>
      </c>
      <c r="D29" s="81" t="s">
        <v>461</v>
      </c>
      <c r="E29" s="409">
        <v>812</v>
      </c>
      <c r="F29" s="409">
        <v>853</v>
      </c>
      <c r="G29" s="409">
        <v>878</v>
      </c>
      <c r="H29" s="409">
        <v>898</v>
      </c>
    </row>
    <row r="30" spans="3:8" s="79" customFormat="1" ht="15" customHeight="1" outlineLevel="1">
      <c r="C30" s="81" t="s">
        <v>33</v>
      </c>
      <c r="D30" s="81" t="s">
        <v>462</v>
      </c>
      <c r="E30" s="409">
        <v>239</v>
      </c>
      <c r="F30" s="409">
        <v>286</v>
      </c>
      <c r="G30" s="409">
        <v>313</v>
      </c>
      <c r="H30" s="409">
        <v>340</v>
      </c>
    </row>
    <row r="31" spans="3:8" s="79" customFormat="1" ht="15" customHeight="1" outlineLevel="1">
      <c r="C31" s="81" t="s">
        <v>34</v>
      </c>
      <c r="D31" s="81" t="s">
        <v>463</v>
      </c>
      <c r="E31" s="409">
        <v>199</v>
      </c>
      <c r="F31" s="409">
        <v>226</v>
      </c>
      <c r="G31" s="409">
        <v>249</v>
      </c>
      <c r="H31" s="409">
        <v>279</v>
      </c>
    </row>
    <row r="32" spans="3:8" s="79" customFormat="1" ht="15" customHeight="1" outlineLevel="1">
      <c r="C32" s="81" t="s">
        <v>35</v>
      </c>
      <c r="D32" s="81" t="s">
        <v>463</v>
      </c>
      <c r="E32" s="409">
        <v>1050</v>
      </c>
      <c r="F32" s="409">
        <v>1456</v>
      </c>
      <c r="G32" s="409">
        <v>1754</v>
      </c>
      <c r="H32" s="409">
        <v>2027</v>
      </c>
    </row>
    <row r="33" spans="3:24" s="79" customFormat="1" ht="15" customHeight="1" outlineLevel="1">
      <c r="C33" s="81" t="s">
        <v>36</v>
      </c>
      <c r="D33" s="81" t="s">
        <v>455</v>
      </c>
      <c r="E33" s="409">
        <v>223</v>
      </c>
      <c r="F33" s="409">
        <v>263</v>
      </c>
      <c r="G33" s="409">
        <v>290</v>
      </c>
      <c r="H33" s="409">
        <v>317</v>
      </c>
    </row>
    <row r="34" spans="3:24" s="79" customFormat="1" ht="15" customHeight="1" outlineLevel="1">
      <c r="C34" s="81" t="s">
        <v>37</v>
      </c>
      <c r="D34" s="271" t="s">
        <v>464</v>
      </c>
      <c r="E34" s="409">
        <v>295</v>
      </c>
      <c r="F34" s="409">
        <v>605</v>
      </c>
      <c r="G34" s="409">
        <v>1109</v>
      </c>
      <c r="H34" s="409">
        <v>1682</v>
      </c>
    </row>
    <row r="35" spans="3:24" s="79" customFormat="1" ht="15" customHeight="1" outlineLevel="1">
      <c r="C35" s="81" t="s">
        <v>306</v>
      </c>
      <c r="D35" s="271" t="s">
        <v>465</v>
      </c>
      <c r="E35" s="409">
        <v>80</v>
      </c>
      <c r="F35" s="409">
        <v>345</v>
      </c>
      <c r="G35" s="409">
        <v>748</v>
      </c>
      <c r="H35" s="409">
        <v>1246</v>
      </c>
    </row>
    <row r="36" spans="3:24" s="79" customFormat="1" ht="15" customHeight="1" outlineLevel="1">
      <c r="C36" s="81" t="s">
        <v>466</v>
      </c>
      <c r="D36" s="81" t="s">
        <v>467</v>
      </c>
      <c r="E36" s="409">
        <v>12</v>
      </c>
      <c r="F36" s="409">
        <v>64</v>
      </c>
      <c r="G36" s="409">
        <v>135</v>
      </c>
      <c r="H36" s="409">
        <v>220</v>
      </c>
    </row>
    <row r="37" spans="3:24" s="79" customFormat="1" ht="7.5" customHeight="1">
      <c r="C37" s="76"/>
      <c r="D37" s="76"/>
    </row>
    <row r="38" spans="3:24" ht="15" customHeight="1">
      <c r="C38" s="81"/>
      <c r="D38" s="75"/>
      <c r="E38" s="142" t="s">
        <v>436</v>
      </c>
      <c r="F38" s="143"/>
      <c r="G38" s="143"/>
      <c r="H38" s="143"/>
      <c r="U38" s="79"/>
      <c r="V38" s="79"/>
      <c r="W38" s="79"/>
      <c r="X38" s="79"/>
    </row>
    <row r="39" spans="3:24" ht="15" customHeight="1">
      <c r="C39" s="140" t="s">
        <v>468</v>
      </c>
      <c r="D39" s="233" t="s">
        <v>469</v>
      </c>
      <c r="E39" s="83">
        <v>2026</v>
      </c>
      <c r="F39" s="83">
        <v>2027</v>
      </c>
      <c r="G39" s="83">
        <v>2028</v>
      </c>
      <c r="H39" s="83">
        <v>2029</v>
      </c>
      <c r="U39" s="79"/>
      <c r="V39" s="79"/>
      <c r="W39" s="79"/>
      <c r="X39" s="79"/>
    </row>
    <row r="40" spans="3:24" s="79" customFormat="1" ht="15" customHeight="1">
      <c r="C40" s="93" t="s">
        <v>180</v>
      </c>
      <c r="D40" s="93" t="s">
        <v>470</v>
      </c>
      <c r="E40" s="439">
        <v>0</v>
      </c>
      <c r="F40" s="439">
        <v>48</v>
      </c>
      <c r="G40" s="439">
        <v>187</v>
      </c>
      <c r="H40" s="439">
        <v>414</v>
      </c>
    </row>
    <row r="41" spans="3:24" s="79" customFormat="1" ht="15" customHeight="1">
      <c r="C41" s="81" t="s">
        <v>190</v>
      </c>
      <c r="D41" s="81" t="s">
        <v>471</v>
      </c>
      <c r="E41" s="409">
        <v>0</v>
      </c>
      <c r="F41" s="409">
        <v>30</v>
      </c>
      <c r="G41" s="409">
        <v>140</v>
      </c>
      <c r="H41" s="409">
        <v>242</v>
      </c>
    </row>
    <row r="42" spans="3:24" s="79" customFormat="1" ht="15" customHeight="1">
      <c r="C42" s="81" t="s">
        <v>352</v>
      </c>
      <c r="D42" s="81" t="s">
        <v>447</v>
      </c>
      <c r="E42" s="409">
        <v>38</v>
      </c>
      <c r="F42" s="409">
        <v>69</v>
      </c>
      <c r="G42" s="409">
        <v>119</v>
      </c>
      <c r="H42" s="409">
        <v>171</v>
      </c>
    </row>
    <row r="43" spans="3:24" s="79" customFormat="1" ht="15" customHeight="1">
      <c r="C43" s="81" t="s">
        <v>358</v>
      </c>
      <c r="D43" s="81" t="s">
        <v>472</v>
      </c>
      <c r="E43" s="409">
        <v>11</v>
      </c>
      <c r="F43" s="409">
        <v>202</v>
      </c>
      <c r="G43" s="409">
        <v>336</v>
      </c>
      <c r="H43" s="409">
        <v>496</v>
      </c>
      <c r="U43" s="418"/>
      <c r="V43" s="418"/>
      <c r="W43" s="418"/>
      <c r="X43" s="418"/>
    </row>
    <row r="44" spans="3:24" s="79" customFormat="1" ht="15" customHeight="1">
      <c r="C44" s="81" t="s">
        <v>345</v>
      </c>
      <c r="D44" s="81" t="s">
        <v>473</v>
      </c>
      <c r="E44" s="409">
        <v>7</v>
      </c>
      <c r="F44" s="409">
        <v>96</v>
      </c>
      <c r="G44" s="409">
        <v>263</v>
      </c>
      <c r="H44" s="409">
        <v>474</v>
      </c>
    </row>
    <row r="45" spans="3:24" s="79" customFormat="1" ht="15" customHeight="1">
      <c r="C45" s="81" t="s">
        <v>365</v>
      </c>
      <c r="D45" s="81" t="s">
        <v>473</v>
      </c>
      <c r="E45" s="409">
        <v>9</v>
      </c>
      <c r="F45" s="409">
        <v>83</v>
      </c>
      <c r="G45" s="409">
        <v>222</v>
      </c>
      <c r="H45" s="409">
        <v>413</v>
      </c>
    </row>
    <row r="46" spans="3:24" s="79" customFormat="1" ht="15" customHeight="1">
      <c r="C46" s="81" t="s">
        <v>185</v>
      </c>
      <c r="D46" s="81" t="s">
        <v>474</v>
      </c>
      <c r="E46" s="409">
        <v>54</v>
      </c>
      <c r="F46" s="409">
        <v>622</v>
      </c>
      <c r="G46" s="409">
        <v>1369</v>
      </c>
      <c r="H46" s="409">
        <v>2558</v>
      </c>
    </row>
    <row r="47" spans="3:24" s="79" customFormat="1" ht="15" customHeight="1"/>
    <row r="48" spans="3:24" s="79" customFormat="1" ht="15" customHeight="1">
      <c r="C48" s="110" t="s">
        <v>46</v>
      </c>
      <c r="D48" s="80"/>
      <c r="E48" s="106"/>
      <c r="F48" s="106"/>
      <c r="G48" s="106"/>
      <c r="H48" s="106"/>
    </row>
    <row r="49" spans="2:8" ht="35.25" customHeight="1">
      <c r="B49" s="82" t="s">
        <v>47</v>
      </c>
      <c r="C49" s="495" t="s">
        <v>557</v>
      </c>
      <c r="D49" s="495"/>
      <c r="E49" s="495"/>
      <c r="F49" s="495"/>
      <c r="G49" s="495"/>
      <c r="H49" s="495"/>
    </row>
    <row r="50" spans="2:8" ht="24.75" customHeight="1">
      <c r="B50" s="82" t="s">
        <v>49</v>
      </c>
      <c r="C50" s="493" t="s">
        <v>558</v>
      </c>
      <c r="D50" s="493"/>
      <c r="E50" s="493"/>
      <c r="F50" s="493"/>
      <c r="G50" s="493"/>
      <c r="H50" s="493"/>
    </row>
    <row r="51" spans="2:8" ht="15" customHeight="1">
      <c r="B51" s="82" t="s">
        <v>51</v>
      </c>
      <c r="C51" s="493" t="s">
        <v>559</v>
      </c>
      <c r="D51" s="493"/>
      <c r="E51" s="493"/>
      <c r="F51" s="493"/>
      <c r="G51" s="493"/>
      <c r="H51" s="493"/>
    </row>
    <row r="52" spans="2:8" ht="15" customHeight="1">
      <c r="B52" s="82" t="s">
        <v>90</v>
      </c>
      <c r="C52" s="493" t="s">
        <v>475</v>
      </c>
      <c r="D52" s="493"/>
      <c r="E52" s="493"/>
      <c r="F52" s="493"/>
      <c r="G52" s="493"/>
      <c r="H52" s="493"/>
    </row>
    <row r="53" spans="2:8" ht="14.25" customHeight="1">
      <c r="B53" s="82" t="s">
        <v>124</v>
      </c>
      <c r="C53" s="493" t="s">
        <v>476</v>
      </c>
      <c r="D53" s="493"/>
      <c r="E53" s="493"/>
      <c r="F53" s="493"/>
      <c r="G53" s="493"/>
      <c r="H53" s="493"/>
    </row>
    <row r="54" spans="2:8" ht="15" customHeight="1">
      <c r="B54" s="82" t="s">
        <v>374</v>
      </c>
      <c r="C54" s="493" t="s">
        <v>477</v>
      </c>
      <c r="D54" s="493"/>
      <c r="E54" s="493"/>
      <c r="F54" s="493"/>
      <c r="G54" s="493"/>
      <c r="H54" s="493"/>
    </row>
    <row r="55" spans="2:8" ht="14.25" customHeight="1">
      <c r="B55" s="82" t="s">
        <v>376</v>
      </c>
      <c r="C55" s="493" t="s">
        <v>478</v>
      </c>
      <c r="D55" s="493"/>
      <c r="E55" s="493"/>
      <c r="F55" s="493"/>
      <c r="G55" s="493"/>
      <c r="H55" s="493"/>
    </row>
    <row r="56" spans="2:8" ht="13" customHeight="1">
      <c r="B56" s="82" t="s">
        <v>378</v>
      </c>
      <c r="C56" s="493" t="s">
        <v>479</v>
      </c>
      <c r="D56" s="493"/>
      <c r="E56" s="493"/>
      <c r="F56" s="493"/>
      <c r="G56" s="493"/>
      <c r="H56" s="493"/>
    </row>
  </sheetData>
  <sheetProtection sheet="1" objects="1" scenarios="1" formatCells="0" formatColumns="0" formatRows="0"/>
  <mergeCells count="10">
    <mergeCell ref="C55:H55"/>
    <mergeCell ref="C56:H56"/>
    <mergeCell ref="F17:H17"/>
    <mergeCell ref="E18:H18"/>
    <mergeCell ref="C49:H49"/>
    <mergeCell ref="C50:H50"/>
    <mergeCell ref="C51:H51"/>
    <mergeCell ref="C52:H52"/>
    <mergeCell ref="C53:H53"/>
    <mergeCell ref="C54:H54"/>
  </mergeCells>
  <pageMargins left="0.25" right="0.25" top="0.75" bottom="0.75" header="0.3" footer="0.3"/>
  <pageSetup scale="65" fitToHeight="0" orientation="landscape" horizontalDpi="1200" verticalDpi="1200" r:id="rId1"/>
  <rowBreaks count="1" manualBreakCount="1">
    <brk id="47" min="1" max="17" man="1"/>
  </rowBreaks>
  <ignoredErrors>
    <ignoredError sqref="B49:B5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9622-3420-4A2C-9E4D-FF8719146D24}">
  <sheetPr>
    <pageSetUpPr fitToPage="1"/>
  </sheetPr>
  <dimension ref="B1:N24"/>
  <sheetViews>
    <sheetView zoomScaleNormal="100" workbookViewId="0">
      <selection activeCell="C23" sqref="C23:M23"/>
    </sheetView>
  </sheetViews>
  <sheetFormatPr defaultColWidth="8.81640625" defaultRowHeight="13"/>
  <cols>
    <col min="1" max="1" width="3" style="1" customWidth="1"/>
    <col min="2" max="2" width="2.54296875" style="1" bestFit="1" customWidth="1"/>
    <col min="3" max="3" width="49.1796875" style="1" bestFit="1" customWidth="1"/>
    <col min="4" max="4" width="14.54296875" style="1" customWidth="1"/>
    <col min="5" max="5" width="2.1796875" style="1" customWidth="1"/>
    <col min="6" max="6" width="14.54296875" style="1" customWidth="1"/>
    <col min="7" max="7" width="2.1796875" style="1" customWidth="1"/>
    <col min="8" max="8" width="14.54296875" style="1" customWidth="1"/>
    <col min="9" max="9" width="2.1796875" style="1" customWidth="1"/>
    <col min="10" max="10" width="14.54296875" style="1" customWidth="1"/>
    <col min="11" max="11" width="27.81640625" style="1" bestFit="1" customWidth="1"/>
    <col min="12" max="12" width="2.54296875" style="1" customWidth="1"/>
    <col min="13" max="13" width="22.1796875" style="1" customWidth="1"/>
    <col min="14" max="14" width="18.453125" style="1" bestFit="1" customWidth="1"/>
    <col min="15" max="16384" width="8.81640625" style="1"/>
  </cols>
  <sheetData>
    <row r="1" spans="3:14">
      <c r="C1" s="25" t="s">
        <v>0</v>
      </c>
      <c r="D1" s="25"/>
      <c r="E1" s="25"/>
      <c r="F1" s="25"/>
      <c r="G1" s="25"/>
      <c r="H1" s="25"/>
      <c r="I1" s="25"/>
      <c r="J1" s="25"/>
      <c r="L1" s="25"/>
    </row>
    <row r="2" spans="3:14">
      <c r="C2" s="25" t="s">
        <v>480</v>
      </c>
      <c r="D2" s="25"/>
      <c r="E2" s="25"/>
      <c r="F2" s="25"/>
      <c r="G2" s="25"/>
      <c r="H2" s="25"/>
      <c r="I2" s="25"/>
      <c r="J2" s="25"/>
      <c r="L2" s="25"/>
    </row>
    <row r="3" spans="3:14">
      <c r="C3" s="9" t="s">
        <v>2</v>
      </c>
      <c r="D3" s="25"/>
      <c r="E3" s="25"/>
      <c r="F3" s="25"/>
      <c r="G3" s="25"/>
      <c r="H3" s="25"/>
      <c r="I3" s="25"/>
      <c r="J3" s="25"/>
      <c r="L3" s="25"/>
    </row>
    <row r="4" spans="3:14">
      <c r="C4" s="25"/>
      <c r="D4" s="25"/>
      <c r="E4" s="25"/>
      <c r="F4" s="25"/>
      <c r="G4" s="25"/>
      <c r="H4" s="25"/>
      <c r="I4" s="25"/>
      <c r="J4" s="25"/>
      <c r="L4" s="25"/>
    </row>
    <row r="5" spans="3:14" ht="26">
      <c r="C5" s="261"/>
      <c r="D5" s="262" t="s">
        <v>481</v>
      </c>
      <c r="E5" s="262"/>
      <c r="F5" s="262" t="s">
        <v>482</v>
      </c>
      <c r="G5" s="262"/>
      <c r="H5" s="262" t="s">
        <v>483</v>
      </c>
      <c r="I5" s="262"/>
      <c r="J5" s="262" t="s">
        <v>140</v>
      </c>
      <c r="K5" s="292" t="s">
        <v>484</v>
      </c>
      <c r="L5" s="262"/>
      <c r="M5" s="291" t="s">
        <v>485</v>
      </c>
      <c r="N5" s="449"/>
    </row>
    <row r="6" spans="3:14" ht="14.5">
      <c r="C6" s="260" t="s">
        <v>486</v>
      </c>
      <c r="D6" s="265">
        <v>275</v>
      </c>
      <c r="E6" s="269"/>
      <c r="F6" s="295">
        <v>0</v>
      </c>
      <c r="G6" s="269"/>
      <c r="H6" s="295">
        <v>175</v>
      </c>
      <c r="I6" s="269"/>
      <c r="J6" s="265">
        <f>D6+F6+H6</f>
        <v>450</v>
      </c>
      <c r="K6" s="293">
        <f>D6*1.9</f>
        <v>522.5</v>
      </c>
      <c r="L6" s="269"/>
      <c r="M6" s="296">
        <v>27.36</v>
      </c>
      <c r="N6" s="449"/>
    </row>
    <row r="7" spans="3:14" ht="14.5">
      <c r="C7" s="268" t="s">
        <v>487</v>
      </c>
      <c r="D7" s="263">
        <v>100</v>
      </c>
      <c r="E7" s="263"/>
      <c r="F7" s="263">
        <v>0</v>
      </c>
      <c r="G7" s="263"/>
      <c r="H7" s="263">
        <v>0</v>
      </c>
      <c r="I7" s="263"/>
      <c r="J7" s="263">
        <f>D7+F7+H7</f>
        <v>100</v>
      </c>
      <c r="K7" s="437" t="s">
        <v>488</v>
      </c>
      <c r="L7" s="263"/>
      <c r="M7" s="397">
        <v>0</v>
      </c>
      <c r="N7" s="449"/>
    </row>
    <row r="8" spans="3:14" ht="14.5">
      <c r="C8" s="407" t="s">
        <v>489</v>
      </c>
      <c r="D8" s="393">
        <v>100</v>
      </c>
      <c r="E8" s="393"/>
      <c r="F8" s="393">
        <v>0</v>
      </c>
      <c r="G8" s="393"/>
      <c r="H8" s="393">
        <v>0</v>
      </c>
      <c r="I8" s="393"/>
      <c r="J8" s="393">
        <f>D8+F8+H8</f>
        <v>100</v>
      </c>
      <c r="K8" s="450" t="s">
        <v>490</v>
      </c>
      <c r="L8" s="405"/>
      <c r="M8" s="398">
        <v>0</v>
      </c>
      <c r="N8" s="449"/>
    </row>
    <row r="9" spans="3:14" ht="14.5">
      <c r="C9" s="408" t="s">
        <v>491</v>
      </c>
      <c r="D9" s="263">
        <v>250</v>
      </c>
      <c r="E9" s="263"/>
      <c r="F9" s="263">
        <v>0</v>
      </c>
      <c r="G9" s="263"/>
      <c r="H9" s="263"/>
      <c r="I9" s="263"/>
      <c r="J9" s="263">
        <f>D9+F9+H9</f>
        <v>250</v>
      </c>
      <c r="K9" s="437" t="s">
        <v>448</v>
      </c>
      <c r="L9" s="263"/>
      <c r="M9" s="395">
        <v>0</v>
      </c>
      <c r="N9" s="449"/>
    </row>
    <row r="10" spans="3:14">
      <c r="C10" s="260" t="s">
        <v>492</v>
      </c>
      <c r="D10" s="393"/>
      <c r="E10" s="393"/>
      <c r="F10" s="393"/>
      <c r="G10" s="393"/>
      <c r="H10" s="393"/>
      <c r="I10" s="393"/>
      <c r="J10" s="393"/>
      <c r="K10" s="496"/>
      <c r="L10" s="497"/>
      <c r="M10" s="498"/>
      <c r="N10" s="449"/>
    </row>
    <row r="11" spans="3:14" ht="14.5">
      <c r="C11" s="298" t="s">
        <v>493</v>
      </c>
      <c r="D11" s="263">
        <v>500</v>
      </c>
      <c r="E11" s="263"/>
      <c r="F11" s="263">
        <v>0</v>
      </c>
      <c r="G11" s="263"/>
      <c r="H11" s="263">
        <v>750</v>
      </c>
      <c r="I11" s="263"/>
      <c r="J11" s="263">
        <f>SUM(D11,F11,H11)</f>
        <v>1250</v>
      </c>
      <c r="K11" s="437" t="s">
        <v>450</v>
      </c>
      <c r="L11" s="263"/>
      <c r="M11" s="395">
        <v>0</v>
      </c>
      <c r="N11" s="449"/>
    </row>
    <row r="12" spans="3:14" ht="14.5">
      <c r="C12" s="298" t="s">
        <v>494</v>
      </c>
      <c r="D12" s="263">
        <v>0</v>
      </c>
      <c r="E12" s="263"/>
      <c r="F12" s="263">
        <v>250</v>
      </c>
      <c r="G12" s="263"/>
      <c r="H12" s="263">
        <v>500</v>
      </c>
      <c r="I12" s="263"/>
      <c r="J12" s="263">
        <f>SUM(D12,F12,H12)</f>
        <v>750</v>
      </c>
      <c r="K12" s="394" t="s">
        <v>495</v>
      </c>
      <c r="L12" s="263"/>
      <c r="M12" s="395">
        <v>0</v>
      </c>
      <c r="N12" s="449"/>
    </row>
    <row r="13" spans="3:14" ht="14.5">
      <c r="C13" s="407" t="s">
        <v>496</v>
      </c>
      <c r="D13" s="393">
        <v>0</v>
      </c>
      <c r="E13" s="393"/>
      <c r="F13" s="393">
        <v>75</v>
      </c>
      <c r="G13" s="393"/>
      <c r="H13" s="393">
        <v>425</v>
      </c>
      <c r="I13" s="393"/>
      <c r="J13" s="393">
        <f>D13+F13+H13</f>
        <v>500</v>
      </c>
      <c r="K13" s="438" t="s">
        <v>497</v>
      </c>
      <c r="L13" s="405"/>
      <c r="M13" s="398">
        <v>0</v>
      </c>
      <c r="N13" s="449"/>
    </row>
    <row r="14" spans="3:14">
      <c r="C14" s="435" t="s">
        <v>498</v>
      </c>
      <c r="D14" s="294">
        <v>0</v>
      </c>
      <c r="E14" s="294"/>
      <c r="F14" s="294">
        <v>500</v>
      </c>
      <c r="G14" s="294"/>
      <c r="H14" s="294">
        <v>0</v>
      </c>
      <c r="I14" s="294"/>
      <c r="J14" s="294">
        <f>D14+F14+H14</f>
        <v>500</v>
      </c>
      <c r="K14" s="436" t="s">
        <v>330</v>
      </c>
      <c r="L14" s="294"/>
      <c r="M14" s="396">
        <v>0</v>
      </c>
      <c r="N14" s="449"/>
    </row>
    <row r="15" spans="3:14">
      <c r="C15" s="297"/>
      <c r="D15" s="263"/>
      <c r="E15" s="263"/>
      <c r="F15" s="263"/>
      <c r="G15" s="263"/>
      <c r="H15" s="263"/>
      <c r="I15" s="263"/>
      <c r="J15" s="263"/>
      <c r="K15" s="430"/>
      <c r="L15" s="263"/>
      <c r="M15" s="431"/>
    </row>
    <row r="16" spans="3:14">
      <c r="C16" s="259" t="s">
        <v>46</v>
      </c>
    </row>
    <row r="17" spans="2:13" ht="33.75" customHeight="1">
      <c r="B17" s="49" t="s">
        <v>47</v>
      </c>
      <c r="C17" s="452" t="s">
        <v>499</v>
      </c>
      <c r="D17" s="452"/>
      <c r="E17" s="452"/>
      <c r="F17" s="452"/>
      <c r="G17" s="452"/>
      <c r="H17" s="452"/>
      <c r="I17" s="452"/>
      <c r="J17" s="452"/>
      <c r="K17" s="452"/>
      <c r="L17" s="452"/>
      <c r="M17" s="452"/>
    </row>
    <row r="18" spans="2:13" ht="33.75" customHeight="1">
      <c r="B18" s="49" t="s">
        <v>49</v>
      </c>
      <c r="C18" s="452" t="s">
        <v>500</v>
      </c>
      <c r="D18" s="452"/>
      <c r="E18" s="452"/>
      <c r="F18" s="452"/>
      <c r="G18" s="452"/>
      <c r="H18" s="452"/>
      <c r="I18" s="452"/>
      <c r="J18" s="452"/>
      <c r="K18" s="452"/>
      <c r="L18" s="452"/>
      <c r="M18" s="452"/>
    </row>
    <row r="19" spans="2:13" ht="13.5" customHeight="1">
      <c r="B19" s="49" t="s">
        <v>51</v>
      </c>
      <c r="C19" s="452" t="s">
        <v>501</v>
      </c>
      <c r="D19" s="452"/>
      <c r="E19" s="452"/>
      <c r="F19" s="452"/>
      <c r="G19" s="452"/>
      <c r="H19" s="452"/>
      <c r="I19" s="452"/>
      <c r="J19" s="452"/>
      <c r="K19" s="452"/>
      <c r="L19" s="452"/>
      <c r="M19" s="452"/>
    </row>
    <row r="20" spans="2:13" ht="13.5" customHeight="1">
      <c r="B20" s="49" t="s">
        <v>90</v>
      </c>
      <c r="C20" s="452" t="s">
        <v>527</v>
      </c>
      <c r="D20" s="452"/>
      <c r="E20" s="452"/>
      <c r="F20" s="452"/>
      <c r="G20" s="452"/>
      <c r="H20" s="452"/>
      <c r="I20" s="452"/>
      <c r="J20" s="452"/>
      <c r="K20" s="452"/>
      <c r="L20" s="452"/>
      <c r="M20" s="452"/>
    </row>
    <row r="21" spans="2:13" ht="24.75" customHeight="1">
      <c r="B21" s="49" t="s">
        <v>124</v>
      </c>
      <c r="C21" s="452" t="s">
        <v>553</v>
      </c>
      <c r="D21" s="452"/>
      <c r="E21" s="452"/>
      <c r="F21" s="452"/>
      <c r="G21" s="452"/>
      <c r="H21" s="452"/>
      <c r="I21" s="452"/>
      <c r="J21" s="452"/>
      <c r="K21" s="452"/>
      <c r="L21" s="452"/>
      <c r="M21" s="452"/>
    </row>
    <row r="22" spans="2:13" ht="24.75" customHeight="1">
      <c r="B22" s="49" t="s">
        <v>374</v>
      </c>
      <c r="C22" s="452" t="s">
        <v>502</v>
      </c>
      <c r="D22" s="452"/>
      <c r="E22" s="452"/>
      <c r="F22" s="452"/>
      <c r="G22" s="452"/>
      <c r="H22" s="452"/>
      <c r="I22" s="452"/>
      <c r="J22" s="452"/>
      <c r="K22" s="452"/>
      <c r="L22" s="452"/>
      <c r="M22" s="452"/>
    </row>
    <row r="23" spans="2:13" ht="27.75" customHeight="1">
      <c r="B23" s="49" t="s">
        <v>376</v>
      </c>
      <c r="C23" s="452" t="s">
        <v>528</v>
      </c>
      <c r="D23" s="452"/>
      <c r="E23" s="452"/>
      <c r="F23" s="452"/>
      <c r="G23" s="452"/>
      <c r="H23" s="452"/>
      <c r="I23" s="452"/>
      <c r="J23" s="452"/>
      <c r="K23" s="452"/>
      <c r="L23" s="452"/>
      <c r="M23" s="452"/>
    </row>
    <row r="24" spans="2:13">
      <c r="F24" s="1" t="s">
        <v>503</v>
      </c>
    </row>
  </sheetData>
  <sheetProtection sheet="1" objects="1" scenarios="1" formatCells="0" formatColumns="0" formatRows="0"/>
  <mergeCells count="8">
    <mergeCell ref="C23:M23"/>
    <mergeCell ref="K10:M10"/>
    <mergeCell ref="C22:M22"/>
    <mergeCell ref="C21:M21"/>
    <mergeCell ref="C19:M19"/>
    <mergeCell ref="C17:M17"/>
    <mergeCell ref="C18:M18"/>
    <mergeCell ref="C20:M20"/>
  </mergeCells>
  <pageMargins left="0.25" right="0.25" top="0.75" bottom="0.7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36A0F9DED394880955FDE7436CB77" ma:contentTypeVersion="18" ma:contentTypeDescription="Create a new document." ma:contentTypeScope="" ma:versionID="98260f4c6ce05fd8b275a0ad3990c5d6">
  <xsd:schema xmlns:xsd="http://www.w3.org/2001/XMLSchema" xmlns:xs="http://www.w3.org/2001/XMLSchema" xmlns:p="http://schemas.microsoft.com/office/2006/metadata/properties" xmlns:ns3="fa8821de-8f94-4044-9216-003f285b187e" xmlns:ns4="c6d19600-0bd5-4f2d-a42c-443dd4fd59ce" targetNamespace="http://schemas.microsoft.com/office/2006/metadata/properties" ma:root="true" ma:fieldsID="ae034b7455b07c1dbdeb8b68353ea553" ns3:_="" ns4:_="">
    <xsd:import namespace="fa8821de-8f94-4044-9216-003f285b187e"/>
    <xsd:import namespace="c6d19600-0bd5-4f2d-a42c-443dd4fd59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821de-8f94-4044-9216-003f285b1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d19600-0bd5-4f2d-a42c-443dd4fd59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a8821de-8f94-4044-9216-003f285b187e" xsi:nil="true"/>
  </documentManagement>
</p:properties>
</file>

<file path=customXml/itemProps1.xml><?xml version="1.0" encoding="utf-8"?>
<ds:datastoreItem xmlns:ds="http://schemas.openxmlformats.org/officeDocument/2006/customXml" ds:itemID="{B5A2ECC1-44A9-412B-AAC5-F97888259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821de-8f94-4044-9216-003f285b187e"/>
    <ds:schemaRef ds:uri="c6d19600-0bd5-4f2d-a42c-443dd4fd59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16218-1A2D-486B-B743-E0C8CDF54D80}">
  <ds:schemaRefs>
    <ds:schemaRef ds:uri="http://schemas.microsoft.com/sharepoint/v3/contenttype/forms"/>
  </ds:schemaRefs>
</ds:datastoreItem>
</file>

<file path=customXml/itemProps3.xml><?xml version="1.0" encoding="utf-8"?>
<ds:datastoreItem xmlns:ds="http://schemas.openxmlformats.org/officeDocument/2006/customXml" ds:itemID="{904F4656-CFC9-4234-8961-E6CA6BE51E83}">
  <ds:schemaRefs>
    <ds:schemaRef ds:uri="http://schemas.microsoft.com/office/2006/metadata/properties"/>
    <ds:schemaRef ds:uri="http://schemas.microsoft.com/office/infopath/2007/PartnerControls"/>
    <ds:schemaRef ds:uri="fa8821de-8f94-4044-9216-003f285b18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1. Portfolio Receipts</vt:lpstr>
      <vt:lpstr>2. Non-GAAP Measures</vt:lpstr>
      <vt:lpstr>3a. Capital Deployment</vt:lpstr>
      <vt:lpstr>3b. ROIC and ROIE</vt:lpstr>
      <vt:lpstr>3c. Announced Transactions</vt:lpstr>
      <vt:lpstr>4a. Portfolio Royalty Terms</vt:lpstr>
      <vt:lpstr>4b. Portfolio Receipts w. RP %</vt:lpstr>
      <vt:lpstr>5. VA Consensus Estimates</vt:lpstr>
      <vt:lpstr>6. Funding Arrangements</vt:lpstr>
      <vt:lpstr>7. Portfolio Receipts Drivers</vt:lpstr>
      <vt:lpstr>'1. Portfolio Receipts'!Print_Area</vt:lpstr>
      <vt:lpstr>'2. Non-GAAP Measures'!Print_Area</vt:lpstr>
      <vt:lpstr>'3a. Capital Deployment'!Print_Area</vt:lpstr>
      <vt:lpstr>'3b. ROIC and ROIE'!Print_Area</vt:lpstr>
      <vt:lpstr>'3c. Announced Transactions'!Print_Area</vt:lpstr>
      <vt:lpstr>'4a. Portfolio Royalty Terms'!Print_Area</vt:lpstr>
      <vt:lpstr>'4b. Portfolio Receipts w. RP %'!Print_Area</vt:lpstr>
      <vt:lpstr>'5. VA Consensus Estimates'!Print_Area</vt:lpstr>
      <vt:lpstr>'6. Funding Arrangements'!Print_Area</vt:lpstr>
      <vt:lpstr>'7. Portfolio Receipts Drivers'!Print_Area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Hoffmann</dc:creator>
  <cp:keywords/>
  <dc:description/>
  <cp:lastModifiedBy>Mia Lian</cp:lastModifiedBy>
  <cp:revision/>
  <dcterms:created xsi:type="dcterms:W3CDTF">2023-12-08T14:10:22Z</dcterms:created>
  <dcterms:modified xsi:type="dcterms:W3CDTF">2026-05-05T22:54:51Z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0x010100F2436A0F9DED394880955FDE7436CB77</vt:lpwstr>
  </property>
</Properties>
</file>